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00" activeTab="0"/>
  </bookViews>
  <sheets>
    <sheet name="Мониторы TFT" sheetId="1" r:id="rId1"/>
    <sheet name="Принтеры" sheetId="2" r:id="rId2"/>
    <sheet name="Сканеры" sheetId="3" r:id="rId3"/>
    <sheet name="Модемы" sheetId="4" r:id="rId4"/>
  </sheets>
  <definedNames/>
  <calcPr fullCalcOnLoad="1"/>
</workbook>
</file>

<file path=xl/sharedStrings.xml><?xml version="1.0" encoding="utf-8"?>
<sst xmlns="http://schemas.openxmlformats.org/spreadsheetml/2006/main" count="350" uniqueCount="346">
  <si>
    <t>Мониторы TFT</t>
  </si>
  <si>
    <t>L1742S TFT LG Silver</t>
  </si>
  <si>
    <t>Монитор 17" TFT LG Flatron L1742S, 1280x1024, 300cd/m2, 2000:1, 5ms, 160°/160°, Silver</t>
  </si>
  <si>
    <t>L1770HR-BF Flatron LG Silver</t>
  </si>
  <si>
    <t>Монитор 17" TFT LG Flatron L1770HR, 0.264mm. 1280x1024, 300 кд/м2, 3000:1, 2ms, 170*/170*, DVI, D-Sub Silver</t>
  </si>
  <si>
    <t>743N SM LS17MYAKB TFT Samsung BL</t>
  </si>
  <si>
    <t>Монитор 17" TFT Samsung SyncMaster 743N LS17MYAKB, 0,264, 1280x1024, 300cd/m2, 700:1, 5ms, 170°/160°,15 Pin D-sub, Black</t>
  </si>
  <si>
    <t>VA703B TFT ViewSonic</t>
  </si>
  <si>
    <t>Монитор 17" TFT ViewSonic VA703B, 0.264, 1280x1024, 280cd/m2, 600:1, 8ms, 170°/155°, D-Sub</t>
  </si>
  <si>
    <t>L1942T TFT LG Black</t>
  </si>
  <si>
    <t>Монитор 19"  TFT LG L1942T, 1280x1024, 5ms, 300cd/m2, 8000:1, 170*/170*, Dual, TCO-03, Black</t>
  </si>
  <si>
    <t>L1942S TFT LG Silver</t>
  </si>
  <si>
    <t>Монитор 19" LG Flatron L1942S-SF, 1280x1024, 300кд/м2, 8000:1, 5ms, 170/170, TCO03..Silver</t>
  </si>
  <si>
    <t>L1919S TFT LG Black</t>
  </si>
  <si>
    <t>Монитор 19" TFT LG Flatron L1919S, 0.294, 1280x1024@75Hz, H:160*/V:160*, 250cd/m2, 1400:1, 8ms, D-sub 15 Pin</t>
  </si>
  <si>
    <t>L1919S TFT LG Silver</t>
  </si>
  <si>
    <t>W1942S TFT LG Black</t>
  </si>
  <si>
    <t>Монитор 19" TFT LG Flatron W1942S, 1440x900, 300cd/m2, 8000:1, 5ms, 170/170, DVI,VGA (D-Sub), Black</t>
  </si>
  <si>
    <t>W1942T-BF TFT LG Black</t>
  </si>
  <si>
    <t>Монитор 19" TFT LG Flatron W1942T-BF, 1440x900, 300cd/m2, 8000:1, 5ms, 170/170, DVI-D, D-Sub, HDCP, Black</t>
  </si>
  <si>
    <t>W1952TQ TFT LG</t>
  </si>
  <si>
    <t>Монитор 19" TFT LG Flatron W1952TQ, 1440x900, 300cd/m2, 10000:1, 2ms, 170/170, DVI-D, D-Sub</t>
  </si>
  <si>
    <t>L1972H-PF TFT LG Black</t>
  </si>
  <si>
    <t>Монитор 19" TFT LG L1972H-PF, 0.294, 1280x1024, 300cd/m2, 5000:1, 2ms, 170*/170*, VGA Black</t>
  </si>
  <si>
    <t>943B SM L S19MYBEBQ TFT Samsung BL</t>
  </si>
  <si>
    <t>Монитор 19" TFT Samsung  SyncMaster 943B LS19MYBEBQ, 1280x1024, 300cd/m2, 1000:1, 5ms, Black</t>
  </si>
  <si>
    <t>943N SM LS19MYAKBB TFT Samsung</t>
  </si>
  <si>
    <t>Монитор 19" TFT Samsung  SyncMaster 943N LS19MYAKBB, 0.294, 1280x1024, 300 cd/m2, 1000:1, 5ms, 170°/160°, 1x15-pin D-Sub</t>
  </si>
  <si>
    <t>943N SM LS19MYAKSB TFT Samsung SL</t>
  </si>
  <si>
    <t>Монитор 19" TFT Samsung  SyncMaster 943N LS19MYAKSB,1280 x 1024, 5ms, 300cd/m2, 300cd/m2, 1000:1,15 Pin D-sub, Silver</t>
  </si>
  <si>
    <t>943BW SM LS19MYKEBQ TFT Samsung</t>
  </si>
  <si>
    <t>Монитор 19" TFT Samsung SyncMaster 943BW LS19MYKEBQ, 1440x900,1000:1(DC 8000:1),170*/160*,DVI Cable, Pivot, Swivel, Tilt</t>
  </si>
  <si>
    <t>943NW SM LS19MYNKSB TFT Samsung</t>
  </si>
  <si>
    <t>Монитор 19" TFT Samsung SyncMaster 943NW LS19MYNKSB, 1440 x 900, 300cd/m2, 1000:1, VGA (15-pin коннектор D-Sub), Silver</t>
  </si>
  <si>
    <t>971P SM LS19MBXXFV TFT Samsung</t>
  </si>
  <si>
    <t>Монитор 19" TFT Samsung SyncMaster 971P LS19MBXXFV, 0.294, 1280x1024, 250cd/m2, 1500:1, 178°/178°, 6ms, DVI-I, Black</t>
  </si>
  <si>
    <t>971P SM LS19MBXXXV TFT Samsung</t>
  </si>
  <si>
    <t>Монитор 19" TFT Samsung SyncMaster 971P LS19MBXXXV, 0.294, 1280x1024, 250cd/m2, 1500:1, 178°/178°, 6ms,DVI-I,Black, Узор</t>
  </si>
  <si>
    <t>T190 SM LS19TWHSUV TFT Samsung</t>
  </si>
  <si>
    <t>Монитор 19" TFT Samsung SyncMaster T190 LS19TWHSUV,1440x900, 1000:1, 300cd/m2, 2mc, 160*/170*, 15pin D-Sub</t>
  </si>
  <si>
    <t xml:space="preserve">VA1916W TFT ViewSonic </t>
  </si>
  <si>
    <t xml:space="preserve">Монитор 19" TFT ViewSonic  VA1916W, 0.2835, 1440 x 900, 300 кд/м.кв., VGA, </t>
  </si>
  <si>
    <t>W2042T-BF TFT LG Black</t>
  </si>
  <si>
    <t>Монитор 20" TFT LG W2042T-BF Black</t>
  </si>
  <si>
    <t xml:space="preserve">VA2016W TFT ViewSonic </t>
  </si>
  <si>
    <t>Монитор 20" TFT ViewSonic  VA2016W, 0.258, 1680 x 1050, 300 кд/кв.м,</t>
  </si>
  <si>
    <t>W2042S TFT LG Black</t>
  </si>
  <si>
    <t>Монитор 20"W TFT LG W2042S, 0.258, 1680x1050, 300cd/m2, 8000:1, 170°/170°, 5ms, D-sub, Black</t>
  </si>
  <si>
    <t>2043BW SM LS20MYKEBQ TFT Samsung</t>
  </si>
  <si>
    <t>Монитор 20W" TFT Samsung 2043BW LS20MYKEBQ, 1680x1050, 300cd/m2, 1000:1, 5ms,D-Sub/DVI, Black</t>
  </si>
  <si>
    <t>2043NW SM LS20MYNKBB TFT Samsung</t>
  </si>
  <si>
    <t>Монитор 20W" TFT Samsung 2043NW LS20MYNKBB, 1680x1050, 300cd/m2, 1000:1, D-sub, Black</t>
  </si>
  <si>
    <t>2253LW SM TFT Samsung Glossy Black</t>
  </si>
  <si>
    <t>Монитор 21W" TFT Samsung 2253LW LS22AQVJFV, 1680x1050, 2ms, 1000:1, 300cd/m2, DVI, VGA, черный глянец</t>
  </si>
  <si>
    <t>VA2226W TFT ViewSonic</t>
  </si>
  <si>
    <t>Монитор 22" TFT ViewSonic VA2226W, 0,282mm, 1680 x 1050, 300 кд/кв.м</t>
  </si>
  <si>
    <t>2263UW TFT Samsung</t>
  </si>
  <si>
    <t>Монитор 22W"  TFT Samsung SyncMaster 2263UW LS22LIUJFV, 0.282, 1680x1050, 300 cd/m2, 8000:1, 5ms, 170°/160°, Webcam,DVI</t>
  </si>
  <si>
    <t>2243BW SM TFT LS22MYKEBQ Samsung</t>
  </si>
  <si>
    <t>Монитор 22W" TFT Samsung SyncMaster 2243BW LS22MYKEBQ, 0.282, 1680x1050, 300cd/m2, 1000:1(8000:1), 170/160, 5ms, DVI, BL</t>
  </si>
  <si>
    <t>2243NW SM TFT Samsung Black</t>
  </si>
  <si>
    <t>Монитор 22W" TFT Samsung SyncMaster 2243NW LS22MYNKBB, 1680x1050, 300cd/m2, 1000:1, 5ms, D-Sub, Black</t>
  </si>
  <si>
    <t>2253BW SM TFT Samsung Black</t>
  </si>
  <si>
    <t>Монитор 22W" TFT Samsung SyncMaster 2253BW LS22AQWJFV, 1680x1050, 2ms, 300cd/m2, DVI-D (HDCP), VGA (D-Sub), Black</t>
  </si>
  <si>
    <t>T220 SM TFT Samsung Rose</t>
  </si>
  <si>
    <t>Монитор 22W" TFT Samsung SyncMaster T220 LS22TWHSUV, 0.282, 1680x1050, 300cd/m2, 1000:1(20000:1), 170/160, 2ms, DVI,ros</t>
  </si>
  <si>
    <t>T240 SM LS24TWHSUV TFT Samsung Rose</t>
  </si>
  <si>
    <t>Монитор 24W" TFT Samsung SyncMaster T240 LS24TWHSUV, 1920 x 1200, 300cd/m2, 1000:1, 5ms, Rose</t>
  </si>
  <si>
    <t>L1742T-BF TFT LG Black</t>
  </si>
  <si>
    <t>Монитор 17" TFT LG L1742T-BF, 1280x1024, 5MS, 8000:1, 300cd/m2, VGA, DVI-D</t>
  </si>
  <si>
    <t>2233SN SM TFT Samsung</t>
  </si>
  <si>
    <t>Монитор 22W" TFT Samsung SyncMaster 2233SN LS22CMYKF, 0.25, 1920x1080, 300cd/m2, 1000:1, 5ms, D-Sub, VGA</t>
  </si>
  <si>
    <t>305T+ SM TFT LS30HUXCB Samsung</t>
  </si>
  <si>
    <t>Монитор 30" Samsung TFT 305T+, 2560x1600, 400 кд/м2, 1000:1, 6ms, 178*/178*, DVI, Black</t>
  </si>
  <si>
    <t>2243SN SM TFT Samsung Black</t>
  </si>
  <si>
    <t>Монитор 21.5W" TFT Samsung SyncMaster 2243SN LS22MYYKBB, 0,248, 1920x1080, 300cd/m2,1000:1, 170/160, 5ms, DVI, Black</t>
  </si>
  <si>
    <t>Принтеры</t>
  </si>
  <si>
    <t>C12C806392 для CSF FX/LQ-1170 Epson</t>
  </si>
  <si>
    <t>Автоподатчик бумаги Epson на 50 листов A3 для принтера Epson CSF FX/LQ-1170</t>
  </si>
  <si>
    <t>C12C831074 Battery for PM 500/100</t>
  </si>
  <si>
    <t>Аккумулятор литий-ионный Epson C12C831074 for PictureMate 500/100, время работы около 90 мин. или 50 фотографий</t>
  </si>
  <si>
    <t>C8222A Battery for DJ450 HP</t>
  </si>
  <si>
    <t>Батарейка HP C8222A литиевая-ионная для DJ450</t>
  </si>
  <si>
    <t>C32C825341 Powersupply Epson</t>
  </si>
  <si>
    <t xml:space="preserve">БП для принтеров  Epson TM-950/TM-U950/TM-290/TM-295/ TM 930  PS-180-341 POWERSUPPLY  C32C825341  </t>
  </si>
  <si>
    <t>Q2439B duplex unit for MFP</t>
  </si>
  <si>
    <t xml:space="preserve">Модуль двухсторонней печати HP Q2439B LaserJet Two-sided Printing Accessory </t>
  </si>
  <si>
    <t>Stylus RX690 C11C686321 Epson</t>
  </si>
  <si>
    <t>МФУ  Epson Stylus Photo RX690 C11C686321, A4, Печать:5760x1440, 2.7ppm, 6цв,1.5pl/Копир: 21cpm/Скан:1200x2400, 8bit, USB</t>
  </si>
  <si>
    <t>Stylus CX9300F C11C696321 Epson</t>
  </si>
  <si>
    <t>МФУ Epson Stylus CX9300F C11C696321, A4, 5760х1440dpi , 32ppm, 4цв, Сканер 1200х2400dpi/Копир/Факс/Карт-ридер, PictBridg</t>
  </si>
  <si>
    <t>Stylus RX610 C11C693321 Epson</t>
  </si>
  <si>
    <t>МФУ Epson Stylus Photo RX610 C11C693321, A4, Печать:5760x1440dpi, 21ppm,6цв.,1.5pl,/Копир:21cpm/Скан:3200x6400,48bit,USB</t>
  </si>
  <si>
    <t>Stylus TX106 C11CA25321 Epson</t>
  </si>
  <si>
    <t>МФУ Epson Stylus TX106 C11CA25321, A4 Печать:5760x1440 dpi Up to 25ppm, Копир/Сканер, USB 2.0</t>
  </si>
  <si>
    <t>Stylus TX200 C11CA21321 Epson</t>
  </si>
  <si>
    <t>МФУ Epson Stylus TX200 C11CA21321 A4, Печать: 5760x1440dpi, 32ppm, 4ink/3pl Скан:1200х2400, CR, PictBridge, USB 2.0</t>
  </si>
  <si>
    <t>Stylus TX400 C11CA20321 Epson</t>
  </si>
  <si>
    <t>МФУ Epson Stylus TX400 C11CA20321 A4, Печать: 5760x1440dpi, 32ppm, 4ink/3pl Скан:1200х2400, CR, PictBridge, USB 2.0</t>
  </si>
  <si>
    <t>Stylus TX600FW C11CA18321Epson</t>
  </si>
  <si>
    <t>МФУ Epson Stylus TX600FW C11CA18321, Принтер/Сканер/Копир/Факс/Карт-ридер,A4, 5760х1440dpi, 38стр/мин, USB2.0, WI-FI</t>
  </si>
  <si>
    <t>Stylus TX700W C11CA30321 Epson</t>
  </si>
  <si>
    <t>МФУ Epson Stylus TX700WC11CA30321, A4 Печать:5760x1440dpi Up to 40ppm, Копир/Сканер, USB</t>
  </si>
  <si>
    <t>LJ M1005 AIO CB376A HP</t>
  </si>
  <si>
    <t>МФУ HP  LaserJet M1005 AIO CB376A, A4, Печать:1200x1200dpi, 14ppm, 32Mb, Принт/Копир/Скан., display, USB2.0</t>
  </si>
  <si>
    <t>DJ F2280 CB683A HP</t>
  </si>
  <si>
    <t>МФУ HP Deskjet F2280 CB683A, A4, Печать: до 4800x1200 т/д, 14ppm(color), Сканирование: 1200x2400 т/д, 48бит; 32Mb, LPT</t>
  </si>
  <si>
    <t>DJ F4180 CB584A HP</t>
  </si>
  <si>
    <t>МФУ HP Deskjet F4180 CB584A, A4, Печать:Ink4800dpi, 20ppm, Сканер: 1200x24000dpi, USB</t>
  </si>
  <si>
    <t>LJ M1120 CB537A HP</t>
  </si>
  <si>
    <t>МФУ HP LaserJet 1120 CB537A, A4,Печать:600 x 600dpi.18ppm, 32Mb, Копир/Скан.,USB 2.0, 2-строчный дисплей на 16 символов</t>
  </si>
  <si>
    <t>LJ M1120n CC459A HP</t>
  </si>
  <si>
    <t>МФУ HP LaserJet M1120n CC459A, A4,Печать:600 x 600dpi.18ppm, 32Mb, Копир/Скан.,Сетев.порт 10/100Base-T Ethernet,USB 2.0</t>
  </si>
  <si>
    <t>LJ M1319F CB536A HP</t>
  </si>
  <si>
    <t>МФУ HP LaserJet M1319F CB536A, A4, факс/принтер/копир/сканер 1200x1200dpi, 18ppm, 32Mb, 24bit, USB2.0</t>
  </si>
  <si>
    <t>LJ M1522n CC372A HP</t>
  </si>
  <si>
    <t xml:space="preserve">МФУ HP LaserJet M1522n CC372A, A4 Печать:600x600dpi, Копир:600x600dpi, Сканер: до 1200dpi, 2 лотка для бумаги, USB </t>
  </si>
  <si>
    <t>PS C5183 Q8220C HP</t>
  </si>
  <si>
    <t>МФУ HP Photosmart C5183 Q8220C, A4 Печать:Ink 4800dpi, 32/31ppm/Ска-е/Копир-ие:31ppm, CardReader, LCD, USB2.0</t>
  </si>
  <si>
    <t>PS C5383 Q8291C HP</t>
  </si>
  <si>
    <t>МФУ HP Photosmart C5383 Q8291C Принтер/Сканер/Копир:600x600dpi, 31ppm, A4, USB 2.0, 64 Мб</t>
  </si>
  <si>
    <t>PS C6283 CC988C HP</t>
  </si>
  <si>
    <t>МФУ HP Photosmart C6283 CC988C, ,А4, 4800x4800dpi, 32/24ppm.чб/цв./ Принтер/Сканер/Копир, USB 2.0, Ethernet</t>
  </si>
  <si>
    <t>PSC 1350 Q3501A HP</t>
  </si>
  <si>
    <t>МФУ HP PSC 1350 Q3501A, A4 Печать:Ink 4800x1200dpi, 17ppm/Сканир-е/Копир-ие:17ppm, CardReader, USB2.0</t>
  </si>
  <si>
    <t>PSC 1513 Q5880C HP</t>
  </si>
  <si>
    <t>МФУ HP PSC 1513 Q5880C, A4, 4800x1200dpi, 20(18)ppm, (p/s/c: Printer: 2 cartriges), USB</t>
  </si>
  <si>
    <t>PS C4283 CC210C HP</t>
  </si>
  <si>
    <t xml:space="preserve">МФУ HP PSC C4283 (CC210C), A4, 4800x1200dpi, 30(23)ppm, 32Mb, USB, CardSlots </t>
  </si>
  <si>
    <t>KX-MB263RU Panasonic</t>
  </si>
  <si>
    <t>МФУ Panasonic KX-MB263RU, A4, Печать: 600dpi, 18ppm, Сканер: 9600dpi, 8bit, 32Mb, лоток 250л, USB 2.0</t>
  </si>
  <si>
    <t>CLX-3175FN Samsung</t>
  </si>
  <si>
    <t>МФУ Samsung CLX-3175FN принтер/сканер/копир/факс, A4, 4-цв, 16ppm ч/б, 4ppm цв,2400x600dpi, 128Mb, подача 150л, USB</t>
  </si>
  <si>
    <t>SCX-4300 Samsung</t>
  </si>
  <si>
    <t xml:space="preserve">МФУ Samsung SCX-4300 принтер/сканер/копир, A4, 600dpi,18стр/мин.,бумага ,плёнки, USB </t>
  </si>
  <si>
    <t>SCX-4321 Samsung</t>
  </si>
  <si>
    <t>МФУ Samsung SCX-4321 A4, Принтер/копир/сканер A4 20стр/мин, 600x600dpi, Сканер 600x600dpi 24bit, LPT, USB2.0</t>
  </si>
  <si>
    <t>SCX-4500 Samsung</t>
  </si>
  <si>
    <t>МФУ Samsung SCX-4500, A4, A5, A6, Печать:600x600dpi/ Скан.4800x4800dpi, 16ppm, 8Mb, USB2.0</t>
  </si>
  <si>
    <t>SCX-4521F Samsung</t>
  </si>
  <si>
    <t>МФУ Samsung SCX-4521F, A4 Печать:600x600dpi, 20ppm, 32Mb/Скан:600х1200/Копир:20ppm,25-400%/Факс 33,6</t>
  </si>
  <si>
    <t>SCX-4824FN Samsung</t>
  </si>
  <si>
    <t>МФУ Samsung SCX-4824FN, принтер/сканер/копир/факс, A4, 24 стр/мин ч/б, 1200x1200, подача: 251 лист., вывод: 100 лист.USB</t>
  </si>
  <si>
    <t>EPL-6200L C11C534011BZ Epson</t>
  </si>
  <si>
    <t>Принтер лазерный Epson EPL-6200L C11C534011BZ, A4 600x600dpi, 20ppm, 2Mb Buffer, LPT/USB</t>
  </si>
  <si>
    <t>EPL-N3000 C11C554001BZ Epson</t>
  </si>
  <si>
    <t>Принтер лазерный Epson EPL-N3000 C11C554001BZ, A4 1200dpi RIT, 34ppm, 300 МГц, 64 МБ, LPT/USB/Ethernet 10/100</t>
  </si>
  <si>
    <t>LJ 1022n Q5913A HP</t>
  </si>
  <si>
    <t>Принтер лазерный HP LaserJet 1022n Q5913A, A4 1200x1200(HP REt)dpi, 18ppm 8Mb Buffer, USB</t>
  </si>
  <si>
    <t>LJ 1022nw Q5914A HP</t>
  </si>
  <si>
    <t>Принтер лазерный HP LaserJet 1022nw Q5914A, A4 1200x1200(HP REt)dpi, 18ppm 8Mb, 802.11b/g,Buffer, USB</t>
  </si>
  <si>
    <t>LJ P1005 CB410A HP</t>
  </si>
  <si>
    <t xml:space="preserve">Принтер лазерный HP LaserJet P1005 CB410A, A4, 600x600dpi, 14ppm, ОЗУ 2Mb, лоток 150 листов, USB 2.0 </t>
  </si>
  <si>
    <t xml:space="preserve">LJ P1006 CB411A HP </t>
  </si>
  <si>
    <t>Принтер лазерный HP LaserJet P1006 CB411A, A4- B5, 600x600dpi, 16ppm, ОЗУ 8Mb, лоток 150 листов, USB 2.0</t>
  </si>
  <si>
    <t>LJ P1505 CB412A HP</t>
  </si>
  <si>
    <t>Принтер лазерный HP LaserJet P1505, CB412A, A4 600x600dpi, 23ppm, 2Mb Cache, USB 2.0</t>
  </si>
  <si>
    <t>LJ P1505n CB413A HP</t>
  </si>
  <si>
    <t>Принтер лазерный HP LaserJet P1505n CB413A, A4, A5, A6, B5, почтовые открытки, конверты (C5, DL, B5), 600x600dpi, 32Mb</t>
  </si>
  <si>
    <t>LJ P2015 CB366A HP</t>
  </si>
  <si>
    <t>Принтер лазерный HP LaserJet P2015 CB366A, A4 1200x1200dpi, 26ppm, 32Mb Buffer, 250-sheet tray, USB2.0</t>
  </si>
  <si>
    <t>LJ P3005 Q7812A HP</t>
  </si>
  <si>
    <t>Принтер лазерный HP LaserJet P3005 Q7812A, A4 duplex (mnl), 1200x1200dpi, 33ppm, 64Mb Buffer, LPT/USB 2.0</t>
  </si>
  <si>
    <t>ML-1630 Samsung</t>
  </si>
  <si>
    <t>Принтер лазерный Samsung ML-1630, A4 1200x600dpi, 16ppm, 8 Мб, USB 2.0</t>
  </si>
  <si>
    <t>ML-2240 Samsung</t>
  </si>
  <si>
    <t>Принтер Лазерный Samsung ML-2240, A4, 22стр/мин ч/б, 1200x600dpi, подача: 150лист., вывод: 100 лист., память: 8Mb, USB</t>
  </si>
  <si>
    <t>ML-2251N Samsung</t>
  </si>
  <si>
    <t>Принтер лазерный Samsung ML-2251N, A4 1200dpi, 20ppm, 16Mb (max.144Mb), LPT/USB2.0, 10/100 base TX</t>
  </si>
  <si>
    <t>ML-2571N Samsung</t>
  </si>
  <si>
    <t>Принтер лазерный Samsung ML-2571N A4, 1200x1200 dpi, 24ppm ч/б, подача: 250лист, вывод: 100лист, 32Mb, Post Script, USB</t>
  </si>
  <si>
    <t>ML-2850D Samsung</t>
  </si>
  <si>
    <t>Принтер лазерный Samsung ML-2850D, A4, 1200x1200dpi, 28ppm ч/б, подача: 250лист, вывод: 150лист, Post Script,32Mb, USB</t>
  </si>
  <si>
    <t>ML-2851ND Samsung</t>
  </si>
  <si>
    <t>Принтер лазерный Samsung ML-2851ND, A4, 1200x1200dpi, 28ppm ч/б, подача: 250лист, вывод: 150лист, 32Mb, Post Script,USB</t>
  </si>
  <si>
    <t>ML-1640 Samsung</t>
  </si>
  <si>
    <t>Принтер лазерный Samsung, ML-1640, A4,GDI, 1200x600dpi, 16ppm, 8MB, USB,LPT, Linux,MAC, cart MLT-D108S</t>
  </si>
  <si>
    <t>Color LJ CP1215 CC376A HP A4</t>
  </si>
  <si>
    <t>Принтер лазерный цветной HP Color LaserJet CP1215, CC376A, A4, 600x600 dpi, 12 ppm, 16 Mb, USB 2.0</t>
  </si>
  <si>
    <t>Color LJ CP1515n CC377A HP A4</t>
  </si>
  <si>
    <t>Принтер лазерный цветной HP Color LaserJet CP1515n, CC377A, A4, 600x600 dpi, 12 ppm, 96 Mb, LAN/USB 2.0</t>
  </si>
  <si>
    <t>Color CLP-300N Samsung</t>
  </si>
  <si>
    <t xml:space="preserve">Принтер лазерный цветной Samsung CLP-300N, A4, 2400x600dpi, 16/4ppm чб/цв, 32Mb, 4цв, Ethernet RJ-45, USB </t>
  </si>
  <si>
    <t>Color CLP-310 Samsung</t>
  </si>
  <si>
    <t>Принтер лазерный цветной Samsung CLP-310, A4, 2400x600dpi, 4-цв, 16ppm ч/б, 4ppm цв., 32Mb, подача: 150 лист, USB</t>
  </si>
  <si>
    <t>Color CLP-310N Samsung</t>
  </si>
  <si>
    <t xml:space="preserve">Принтер лазерный цветной Samsung CLP-310N, A4, 2400x600dpi, 16/4ppm чб/цв, 32Mb, 4цв, Ethernet RJ-45, USB </t>
  </si>
  <si>
    <t>Color CLP-315 Samsung</t>
  </si>
  <si>
    <t>Принтер лазерный цветной Samsung CLP-315, A4, 2400x600dpi, 16 стр/мин ч/б, 4 стр/мин цв., 32Mb, подача: 150 лист, USB</t>
  </si>
  <si>
    <t>LX-300+II C11C640041 Epson</t>
  </si>
  <si>
    <t>Принтер матричный Epson LX-300+II C11C640041, A4 (80колонок) 9-игольчатый, до 337 сим/сек 8Kb буффер LPT/USB/COM</t>
  </si>
  <si>
    <t>TM-U295P C31C178242 Epson</t>
  </si>
  <si>
    <t>Принтер матричный Epson TM-U295P C31C178242 ,7-игольный, ширина печати.65 , 2,1 стр./с</t>
  </si>
  <si>
    <t>AcuLaser 2600N C11C585031BZ Epson</t>
  </si>
  <si>
    <t>Принтер монохромный, конвертируемый в цветной Epson AcuLaser 2600N C11C585031BZ, A4 600x600, 30 ppm, 350 мгц, USB/LPT</t>
  </si>
  <si>
    <t>PIXMA iP5200 Ink Printer Canon</t>
  </si>
  <si>
    <t>Принтер струйный Canon PIXMA iP5200, A4 9600х2400 dpi, 30 стр/мин, печать без полей,  USB 2.0</t>
  </si>
  <si>
    <t>Stylus C110 C11C687321 Epson</t>
  </si>
  <si>
    <t>Принтер струйный Epson Stylus Color C110 C11C687321, A4 5760x1440dpi Up to 22ppm, USB 2.0</t>
  </si>
  <si>
    <t>Stylus Photo 1410 C11C655041 Epson</t>
  </si>
  <si>
    <t>Принтер струйный Epson Stylus Photo 1410 C11C655041, A3+, 6ink, 5760x1440dpi, 15ppm, 1.5 pl, USB2.0, print on CD, PictBr</t>
  </si>
  <si>
    <t>Stylus R2400 C11C603021CR Epson</t>
  </si>
  <si>
    <t>Принтер струйный Epson Stylus Photo R2400 C11C603021CR, A3+, 5760x1440dpi , 8 ink, 7ppm, 3pl, IEEE-1394/USB2.0</t>
  </si>
  <si>
    <t>Stylus Pro 4800 C11C593001BC Epson</t>
  </si>
  <si>
    <t>Принтер струйный Epson Stylus Pro 4800 C11C593001BC, A2+, Восьмицветный, 2880x1440dpi, Up to 11.5 кв.м/час, 1394/USB</t>
  </si>
  <si>
    <t>BIJ 1200d C8154A HP</t>
  </si>
  <si>
    <t>Принтер струйный HP Business Inkjet 1200d C8154A, A4, 4800dpi, 32MB, 28ppm, duplex, USB/LPT</t>
  </si>
  <si>
    <t>BIJ 2300 C8125A HP</t>
  </si>
  <si>
    <t>Принтер струйный HP Business InkJet 2300 C8125A, A4,4800dpi,26с/мин,USB/Parallel</t>
  </si>
  <si>
    <t>DJ 1460 CB632A HP</t>
  </si>
  <si>
    <t>Принтер струйный HP DeskJet 1460 CB632A  A4 (210x297mm), 2400x1200dpi,16/12ppm (col/bl),USB 2.0, 500 стр.мес.</t>
  </si>
  <si>
    <t>DJ 3940 C9050A HP</t>
  </si>
  <si>
    <t>Принтер струйный HP DeskJet 3940 C9050A, A4, 4800x1200dpi,16ppm, USB2.0</t>
  </si>
  <si>
    <t>DJ 5943 C9017C HP</t>
  </si>
  <si>
    <t>Принтер струйный HP DeskJet 5943 C9017C, A4, 4800x1200dpi Up to 30ppm, 32 VD (USB)</t>
  </si>
  <si>
    <t>DJ 6943 C8970C HP</t>
  </si>
  <si>
    <t>Принтер струйный HP DeskJet 6943 C8970C, A4, 4800x1200dpi, 36/27ppm, 32MB, USB2.0</t>
  </si>
  <si>
    <t>DJ 6983 C8969C HP</t>
  </si>
  <si>
    <t>Принтер струйный HP DeskJet 6983 C8969C, A4, 4800x1200dpi Up to 36ppm, 32 MB (USB)</t>
  </si>
  <si>
    <t>DJ 9803 C8165C HP A3+</t>
  </si>
  <si>
    <t>Принтер струйный HP DeskJet 9803 C8165C, A3+, 4800x1200dpi Up to 8ppm 32Mb Buffer, duplex опц., LPT/USB</t>
  </si>
  <si>
    <t>DJ D1560 CB710A HP</t>
  </si>
  <si>
    <t>Принтер струйный HP DeskJet D1560 CB710A, A4 4800x1200dpi Up to 18ppm USB</t>
  </si>
  <si>
    <t>DJ D4163 C9068C HP</t>
  </si>
  <si>
    <t>Принтер струйный HP DeskJet D4163 C9068C, A4, 4800x1200dpi Up to 30/23ppm, 32MB, USB2.0</t>
  </si>
  <si>
    <t>DJ D4263 CB641C  HP</t>
  </si>
  <si>
    <t>Принтер струйный HP DeskJet D4263 CB641C, А4, 4800 х 1200dpi, 30ppm, USB</t>
  </si>
  <si>
    <t>PS D5063 Q8485C HP</t>
  </si>
  <si>
    <t>Принтер струйный HP Photosmart  D5063 Q8485C, A4, 4800x1200dpi Up to 30/24ppm, 32MB, display, USB2.0</t>
  </si>
  <si>
    <t>OJ Pro K5400 C8184A HP</t>
  </si>
  <si>
    <t>Принтер струйный цветной HP C8184A Officejet Pro K5400, A4, 1200х1200dpi, USB, 32Mb</t>
  </si>
  <si>
    <t xml:space="preserve">DJ D2460 CB611A HP </t>
  </si>
  <si>
    <t>Принтер струйный цветной HP Deskjet D2460 CB611A, A4,1200 dpi, 20 стр./мин</t>
  </si>
  <si>
    <t>UFR II Lite/Network Canon 0445B002</t>
  </si>
  <si>
    <t>Принтерный комплект (0445B002) Canon UFR II LITE/ NETWORK KIT-J2 превращает копир 2016/2020 в сетевой принтер</t>
  </si>
  <si>
    <t>PS 8053 Q6351C HP</t>
  </si>
  <si>
    <t>Фотопринтер HP Photosmart 8053 Q6351C, A4, 4800x1200dpi, 30ppm, USB 2.0</t>
  </si>
  <si>
    <t>PS 8453 Q3388C HP</t>
  </si>
  <si>
    <t xml:space="preserve">Фотопринтер HP Photosmart 8453 Q3388C, A4 4800x1200dpi Up to 27ppm 64Mb Buffer, Печать без полей, C.LCD, USB/CardReader </t>
  </si>
  <si>
    <t>PS A310 Q8472A HP A6</t>
  </si>
  <si>
    <t>Фотопринтер HP Photosmart A310, Q8472A, A6, 10x15 cm, 4800x1200 dpi, 32 Mb, USB/PictBridge/Bluetooth, CardSlots</t>
  </si>
  <si>
    <t>PS A320 Q8517A HP A6</t>
  </si>
  <si>
    <t>Фотопринтер HP Photosmart A320, Q8517A, A6, 10x15 cm, 4800x1200 dpi, 32 Mb, USB/PictBridge/Bluetooth, CardSlots</t>
  </si>
  <si>
    <t>PS A526 Q8531A HP A6</t>
  </si>
  <si>
    <t>Фотопринтер HP Photosmart A526, Q8531A, A6, 10x15 cm, 4800x1200 dpi, 32 Мб, USB/PictBridge, CardSlots, LCD</t>
  </si>
  <si>
    <t>PS D7163 Q7047C HP</t>
  </si>
  <si>
    <t>Фотопринтер HP Photosmart D7163 Q7047C, A4, 4800x1200dpi, 32/31ppm, 64MB, USB 2.0 , PictBridge до3000стр/мес</t>
  </si>
  <si>
    <t>PS D7363 Q7058C HP</t>
  </si>
  <si>
    <t>Фотопринтер HP Photosmart D7363 Q7058C, A4, 4800x1200dpi, 32/31ppm, 64MB, USB 2.0</t>
  </si>
  <si>
    <t>PS A618 Q7113A HP A6</t>
  </si>
  <si>
    <t>Фотопринтер HP Photosmart A618, Q7113A, A6, 13x18 cm, 4800x1200 dpi, 64 Mb, USB/PictBridge/Bluetooth, CardSlots, LCD</t>
  </si>
  <si>
    <t>PictureMate PM260 C11C694307 Epson</t>
  </si>
  <si>
    <t>Фотостудия Epson PictureMate PM260 C11C694307,10х15,Четырехцветный,5760x1440dpi, USB 2.0</t>
  </si>
  <si>
    <t>PictureMate PM280 C11C661004 Epson</t>
  </si>
  <si>
    <t>Фотостудия Epson PictureMate PM280 C11C661004, 10х15, Четырехцветный, 5760x1440dpi, USB, печать без компьютера</t>
  </si>
  <si>
    <t>PictureMate PM290 C11C695307 Epson</t>
  </si>
  <si>
    <t xml:space="preserve">Фотостудия Epson PictureMate PM290 C11C695307, 10х15, 4-х цв. Bluetooth, PictBridge ,USB DIRECT-PRINT </t>
  </si>
  <si>
    <t>KX-MB773RU Panasonic</t>
  </si>
  <si>
    <t>МФУ Panasonic KX-MB773RU,A4,Печать: 600x600dpi,18ppm,Сканер: 9600dpi,ADF 20л, PC-факс,телефон АОН Caller ID,USB 2.0</t>
  </si>
  <si>
    <t>DP-8016P-PRU Panasonic</t>
  </si>
  <si>
    <t>МФУ Panasonic DP-8016P-PRU, A3, Печать: 600x600dpi, 16ppm, Сканер, 16Mb+20Mb, Ethernet 10/100, USB 1.1</t>
  </si>
  <si>
    <t>DP-8020P-PRU Panasonic</t>
  </si>
  <si>
    <t>МФУ Panasonic DP-8020P-PRU, A3, Печать: 600x600dpi, 18ppm, Сканер: 600x600dpi, Факс, 16Mb+20Mb, Ethernet 10/100, USB 1.1</t>
  </si>
  <si>
    <t>KX-MB763RU Panasonic</t>
  </si>
  <si>
    <t>МФУ Panasonic KX-MB763RU, A4, Печать: 600x600dpi, 18ppm, Сканер: 9600dpi, PC-факс, телефон АОН Caller ID, USB 2.0</t>
  </si>
  <si>
    <t>Stylus TX300F C11CA17321 Epson</t>
  </si>
  <si>
    <t>МФУ Epson Stylus Office TX300F C11CA17321 A4,Печать: 5760x1440dpi,31ppm,4ink/4pl Скан:1200х2400,ADF30л,цв. факс,USB 2.0</t>
  </si>
  <si>
    <t>Stylus TX800FW C11CA29321 Epson</t>
  </si>
  <si>
    <t>МФУ Epson Stylus photo TX800FW C11CA29321, A4 Печать:5760x1440dpi Up to 40ppm, Сканер/Копир/Факс/Wi-Fi, ADF, USB 2.0</t>
  </si>
  <si>
    <t>Stylus Photo R295 C11C691331 Epson</t>
  </si>
  <si>
    <t xml:space="preserve">Принтер струйный Epson Stylus Photo R295 C11C691331, A4, 5760x1440dpi, 38чб./37цв. ppm, 32Mb, USB2.0 High Speed </t>
  </si>
  <si>
    <t>Сканеры</t>
  </si>
  <si>
    <t>Perfection 3170 Photo B11B161016</t>
  </si>
  <si>
    <t>Сканер Epson Perfection 3170 Photo B11B161016, A4, 3200x6400dpi, 48-bit, 3,4D, USB 2.0</t>
  </si>
  <si>
    <t>Perfection V10 Color B11B184014</t>
  </si>
  <si>
    <t>Сканер Epson Perfection V10 Color B11B184014, A4, 3200x9600dpi, USB 2.0</t>
  </si>
  <si>
    <t>Perfection V200 Photo B11B188033</t>
  </si>
  <si>
    <t>Сканер Epson Perfection V200 Photo B11B188033 A4, 4800 x 9600dpi, 48bit, USB2.0</t>
  </si>
  <si>
    <t>Perfection V350 Photo B11B185034</t>
  </si>
  <si>
    <t>Сканер Epson Perfection V350 Photo B11B185034, A4, 4800x9600dpi, 48 бит, 3.2D, USB 2.0</t>
  </si>
  <si>
    <t>Perfection V500 Photo B11B189033</t>
  </si>
  <si>
    <t>Сканер Epson Perfection V500 Photo CISMEA, A4 планшетный, CCD, 6400x9600 dpi, слайд-адаптер, B11B189033, USB 2.0</t>
  </si>
  <si>
    <t>Perfection V700 Photo B11B178023</t>
  </si>
  <si>
    <t>Сканер Epson Perfection V700 Photo B11B178023, A4, 6400x9600dpi, 48-bit, 4.0D, 1394/USB 2.0</t>
  </si>
  <si>
    <t>Perfection V750 Pro B11B178071</t>
  </si>
  <si>
    <t>Сканер Epson Perfection V750 Pro B11B178071, A4, 6400х9600dpi, 4.0DMax, Digital ICE, IEEE1394 (Firewire), USB 2.0</t>
  </si>
  <si>
    <t>SJ 4570C C9927A HP A4</t>
  </si>
  <si>
    <t>Сканер HP ScanJet 4570C, C9927A, A4, 2400x2400 dpi, 48 bit, USB 2.0</t>
  </si>
  <si>
    <t>SJ 4600P L1925A HP A4</t>
  </si>
  <si>
    <t>Сканер HP ScanJet 4600p, L1925A, A4, 2400x2400 dpi, 48 bit, USB 2.0</t>
  </si>
  <si>
    <t>SJ 4670vp L1935A HP A4</t>
  </si>
  <si>
    <t>Сканер HP ScanJet 4670vp, L1935A, A4, 2400x2400 dpi, 48 bit, USB 2.0</t>
  </si>
  <si>
    <t>SJ 5530 Q3871A HP A4</t>
  </si>
  <si>
    <t>Сканер HP ScanJet 5530, Q3871A, A4, 2400x4800 dpi, 48 bit, USB 2.0</t>
  </si>
  <si>
    <t>SJ 5550C Q9919A HP A4</t>
  </si>
  <si>
    <t>Сканер HP ScanJet 5550C, Q9919A, A4, 2400x2400 dpi, 48 bit, USB 2.0</t>
  </si>
  <si>
    <t>SJ 5590 L1910A HP A4</t>
  </si>
  <si>
    <t>Сканер HP ScanJet 5590, L1910A, A4, 2400x2400 dpi, 48 bit, USB 2.0</t>
  </si>
  <si>
    <t>SJ 5590P L1912A HP A4</t>
  </si>
  <si>
    <t>Сканер HP ScanJet 5590P, L1912A, A4, 2400x2400 dpi, 48 bit, USB 2.0</t>
  </si>
  <si>
    <t>SJ 7450C C7718A HP A4</t>
  </si>
  <si>
    <t>Сканер HP ScanJet 7450C, C7718A, A4, 2400x2400 dpi, 48 bit, USB 2.0</t>
  </si>
  <si>
    <t>SJ 8200C C9931A HP A4</t>
  </si>
  <si>
    <t>Сканер HP ScanJet 8200C, C9931A, A4, 4800x4800 dpi, 48 bit, USB 2.0</t>
  </si>
  <si>
    <t>SJ G2410 L2694A HP A4</t>
  </si>
  <si>
    <t>Сканер HP ScanJet G2410, L2694A, A4, 1200x1200 dpi, 48 bit, USB 2.0</t>
  </si>
  <si>
    <t>SJ G2710 L2696A HP A4</t>
  </si>
  <si>
    <t>Сканер HP ScanJet G2710, L2696A, A4, 2400x4800 dpi, 48 bit, USB 2.0</t>
  </si>
  <si>
    <t>SJ G3010 L1985A HP A4</t>
  </si>
  <si>
    <t>Сканер HP ScanJet G3010, L1985A, A4, 4800x9600 dpi, 48 bit, USB 2.0</t>
  </si>
  <si>
    <t>SJ G4010 L1956A HP A4</t>
  </si>
  <si>
    <t>Сканер HP ScanJet G4010, L1956A, A4, 4800x9600 dpi, 96 bit, USB 2.0</t>
  </si>
  <si>
    <t>MK9520-77A38 Metrologic</t>
  </si>
  <si>
    <t>Сканер ручной Metrologic 9520 Voyager, MK9520-77A38, USB, с подставкой, белый</t>
  </si>
  <si>
    <t>35 LightLid Microtek</t>
  </si>
  <si>
    <t>Слайд-модуль Microtek LightLid 35, 35mm Film Adaptor</t>
  </si>
  <si>
    <t>SJ G3110 L2698A HP A4</t>
  </si>
  <si>
    <t>Cканер HP ScanJet G3110, L2698A, A4, 4800x9600 dpi, 48 bit, USB 2.0</t>
  </si>
  <si>
    <t>Модемы</t>
  </si>
  <si>
    <t>ADSL 4port Ethernet P-660HT2 ZyXEL</t>
  </si>
  <si>
    <t>ADSL 4port Ethernet P-660HT2 ZyXEL ADSL2+ с двухдиапазонным модемом Annex A/B и 4-портовым коммутатором</t>
  </si>
  <si>
    <t>ADSL 4port WI-FI  2640U/B D-Link</t>
  </si>
  <si>
    <t>Маршрутизатор/Модем/Коммутатор/Точка доступа D-Link DSL-2640U/B,ADSL2/ADSL 2+,4-х порт. коммутатором 10/100 Мбит/с</t>
  </si>
  <si>
    <t>ADSL 4port Ethernet USR819107</t>
  </si>
  <si>
    <t>Модем внешний ADSL2+ US Robotics USR819107, ADSL Modem, 4-Port Router, FireWall, USB Print Server</t>
  </si>
  <si>
    <t>ADSL USB DSL-200 RU D-Link</t>
  </si>
  <si>
    <t>Модем внешний D-Link DSL-200 RU, ADSL Modem c USB интерфейсом и сплиттером в комплекте поставки, 8Mбит/с</t>
  </si>
  <si>
    <t>56K USR815630B Ext Serial Modem</t>
  </si>
  <si>
    <t>Модем внешний US Robotics USR815630B, 56K v.92 External Faxmodem RS-232</t>
  </si>
  <si>
    <t>ADSL USB P-630S EE Annex A Zyxel</t>
  </si>
  <si>
    <t>Модем внешний Zyxel P-630S, ADSL Prestige 630S с портом USB (Annex A)</t>
  </si>
  <si>
    <t>ADSL 1port Ethernet P-660RT2 Zyxel</t>
  </si>
  <si>
    <t xml:space="preserve">Модем внешний Zyxel P-660RT2(AnnexA+B) EXT (RTL) ADSL2+ (UTP 10/100Mbps, RJ11) </t>
  </si>
  <si>
    <t>ADSL USB/Ethernet P-660RU2 Zyxel</t>
  </si>
  <si>
    <t>Модем внешний Zyxel P-660RU2 (AnnexA+B) EXT (RTL) ADSL2+/Gateway (USB, UTP 10/100Mbps, RJ11)</t>
  </si>
  <si>
    <t>ADSL 1port Ethernet DSL-2500U</t>
  </si>
  <si>
    <t>Модем-маршрутизатор D-Link DSL-2500U, ADSL, порт RJ- 45 1x24 Мбит/сек., ADSL2, Поддержка VPN, DMZ</t>
  </si>
  <si>
    <t xml:space="preserve">Сплиттер  APN100  Acorp  </t>
  </si>
  <si>
    <t>Сплиттер для модемов ADSL  APN100  Acorp</t>
  </si>
  <si>
    <t>ADSL 4port Wi-Fi  WAG54G2 LinkSys</t>
  </si>
  <si>
    <t>Точка доступа LinkSys WAG54G2 Wireless-G ADSL Home, 802,11g</t>
  </si>
  <si>
    <t>фильтр AF 6</t>
  </si>
  <si>
    <t>Фильтр AF 6 Для подключения аналогового телефонного аппарата параллельно с ADSL модемом.</t>
  </si>
  <si>
    <t>ADSL 1port WI-FI  2600U/B D-Link</t>
  </si>
  <si>
    <t>Маршрутизатор/Модем/Коммутатор/Точка доступа D-Link DSL-2600U/BRU/C D-Link Wireless 802.11g / Ethernet ADSL/ADSL2/ADSL2+</t>
  </si>
  <si>
    <t>Сайт компании    SERVIS.WEBSERVIS.RU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</si>
</sst>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35" fillId="33" borderId="10" xfId="0" applyNumberFormat="1" applyFont="1" applyFill="1" applyBorder="1" applyAlignment="1">
      <alignment/>
    </xf>
    <xf numFmtId="49" fontId="35" fillId="33" borderId="11" xfId="0" applyNumberFormat="1" applyFont="1" applyFill="1" applyBorder="1" applyAlignment="1">
      <alignment/>
    </xf>
    <xf numFmtId="0" fontId="35" fillId="0" borderId="12" xfId="0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/>
    </xf>
    <xf numFmtId="49" fontId="35" fillId="0" borderId="12" xfId="0" applyNumberFormat="1" applyFont="1" applyFill="1" applyBorder="1" applyAlignment="1">
      <alignment/>
    </xf>
    <xf numFmtId="164" fontId="35" fillId="0" borderId="12" xfId="0" applyNumberFormat="1" applyFont="1" applyFill="1" applyBorder="1" applyAlignment="1">
      <alignment/>
    </xf>
    <xf numFmtId="0" fontId="35" fillId="0" borderId="12" xfId="0" applyFont="1" applyFill="1" applyBorder="1" applyAlignment="1">
      <alignment horizontal="right"/>
    </xf>
    <xf numFmtId="49" fontId="35" fillId="0" borderId="12" xfId="0" applyNumberFormat="1" applyFont="1" applyFill="1" applyBorder="1" applyAlignment="1">
      <alignment/>
    </xf>
    <xf numFmtId="164" fontId="35" fillId="0" borderId="12" xfId="0" applyNumberFormat="1" applyFont="1" applyFill="1" applyBorder="1" applyAlignment="1">
      <alignment/>
    </xf>
    <xf numFmtId="0" fontId="35" fillId="0" borderId="12" xfId="0" applyFont="1" applyFill="1" applyBorder="1" applyAlignment="1">
      <alignment horizontal="right"/>
    </xf>
    <xf numFmtId="49" fontId="35" fillId="0" borderId="12" xfId="0" applyNumberFormat="1" applyFont="1" applyFill="1" applyBorder="1" applyAlignment="1">
      <alignment/>
    </xf>
    <xf numFmtId="164" fontId="35" fillId="0" borderId="12" xfId="0" applyNumberFormat="1" applyFont="1" applyFill="1" applyBorder="1" applyAlignment="1">
      <alignment/>
    </xf>
    <xf numFmtId="0" fontId="35" fillId="0" borderId="12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3.57421875" style="0" customWidth="1"/>
    <col min="2" max="2" width="96.421875" style="0" customWidth="1"/>
  </cols>
  <sheetData>
    <row r="1" spans="1:4" ht="15">
      <c r="A1" s="1" t="s">
        <v>0</v>
      </c>
      <c r="B1" s="2" t="s">
        <v>345</v>
      </c>
      <c r="C1" s="2"/>
      <c r="D1" s="2"/>
    </row>
    <row r="2" spans="1:4" ht="15">
      <c r="A2" s="8" t="s">
        <v>1</v>
      </c>
      <c r="B2" s="9" t="s">
        <v>2</v>
      </c>
      <c r="C2" s="10">
        <v>36</v>
      </c>
      <c r="D2" s="3">
        <f>23990+2000</f>
        <v>25990</v>
      </c>
    </row>
    <row r="3" spans="1:4" ht="15">
      <c r="A3" s="8" t="s">
        <v>3</v>
      </c>
      <c r="B3" s="9" t="s">
        <v>4</v>
      </c>
      <c r="C3" s="10">
        <v>36</v>
      </c>
      <c r="D3" s="3">
        <f>26800+2000</f>
        <v>28800</v>
      </c>
    </row>
    <row r="4" spans="1:4" ht="15">
      <c r="A4" s="8" t="s">
        <v>5</v>
      </c>
      <c r="B4" s="9" t="s">
        <v>6</v>
      </c>
      <c r="C4" s="10">
        <v>36</v>
      </c>
      <c r="D4" s="3">
        <f>21490+2000</f>
        <v>23490</v>
      </c>
    </row>
    <row r="5" spans="1:4" ht="15">
      <c r="A5" s="8" t="s">
        <v>7</v>
      </c>
      <c r="B5" s="9" t="s">
        <v>8</v>
      </c>
      <c r="C5" s="10">
        <v>36</v>
      </c>
      <c r="D5" s="3">
        <f>18690+2000</f>
        <v>20690</v>
      </c>
    </row>
    <row r="6" spans="1:4" ht="15">
      <c r="A6" s="8" t="s">
        <v>9</v>
      </c>
      <c r="B6" s="9" t="s">
        <v>10</v>
      </c>
      <c r="C6" s="10">
        <v>36</v>
      </c>
      <c r="D6" s="3">
        <f>27990+2000</f>
        <v>29990</v>
      </c>
    </row>
    <row r="7" spans="1:4" ht="15">
      <c r="A7" s="8" t="s">
        <v>11</v>
      </c>
      <c r="B7" s="9" t="s">
        <v>12</v>
      </c>
      <c r="C7" s="10">
        <v>36</v>
      </c>
      <c r="D7" s="3">
        <f>27990+2000</f>
        <v>29990</v>
      </c>
    </row>
    <row r="8" spans="1:4" ht="15">
      <c r="A8" s="8" t="s">
        <v>13</v>
      </c>
      <c r="B8" s="9" t="s">
        <v>14</v>
      </c>
      <c r="C8" s="10">
        <v>36</v>
      </c>
      <c r="D8" s="3">
        <f>31690+2000</f>
        <v>33690</v>
      </c>
    </row>
    <row r="9" spans="1:4" ht="15">
      <c r="A9" s="8" t="s">
        <v>15</v>
      </c>
      <c r="B9" s="9" t="s">
        <v>14</v>
      </c>
      <c r="C9" s="10">
        <v>36</v>
      </c>
      <c r="D9" s="3">
        <f>35440+2000</f>
        <v>37440</v>
      </c>
    </row>
    <row r="10" spans="1:4" ht="15">
      <c r="A10" s="8" t="s">
        <v>16</v>
      </c>
      <c r="B10" s="9" t="s">
        <v>17</v>
      </c>
      <c r="C10" s="10">
        <v>36</v>
      </c>
      <c r="D10" s="3">
        <f>26800+2000</f>
        <v>28800</v>
      </c>
    </row>
    <row r="11" spans="1:4" ht="15">
      <c r="A11" s="8" t="s">
        <v>18</v>
      </c>
      <c r="B11" s="9" t="s">
        <v>19</v>
      </c>
      <c r="C11" s="10">
        <v>36</v>
      </c>
      <c r="D11" s="3">
        <f>26990+2000</f>
        <v>28990</v>
      </c>
    </row>
    <row r="12" spans="1:4" ht="15">
      <c r="A12" s="8" t="s">
        <v>20</v>
      </c>
      <c r="B12" s="9" t="s">
        <v>21</v>
      </c>
      <c r="C12" s="10">
        <v>36</v>
      </c>
      <c r="D12" s="3">
        <f>29090+2000</f>
        <v>31090</v>
      </c>
    </row>
    <row r="13" spans="1:4" ht="15">
      <c r="A13" s="8" t="s">
        <v>22</v>
      </c>
      <c r="B13" s="9" t="s">
        <v>23</v>
      </c>
      <c r="C13" s="10">
        <v>36</v>
      </c>
      <c r="D13" s="3">
        <f>28500+2000</f>
        <v>30500</v>
      </c>
    </row>
    <row r="14" spans="1:4" ht="15">
      <c r="A14" s="8" t="s">
        <v>24</v>
      </c>
      <c r="B14" s="9" t="s">
        <v>25</v>
      </c>
      <c r="C14" s="10">
        <v>12</v>
      </c>
      <c r="D14" s="3">
        <f>33690+2000</f>
        <v>35690</v>
      </c>
    </row>
    <row r="15" spans="1:4" ht="15">
      <c r="A15" s="8" t="s">
        <v>26</v>
      </c>
      <c r="B15" s="9" t="s">
        <v>27</v>
      </c>
      <c r="C15" s="10">
        <v>36</v>
      </c>
      <c r="D15" s="3">
        <f>29690+2000</f>
        <v>31690</v>
      </c>
    </row>
    <row r="16" spans="1:4" ht="15">
      <c r="A16" s="8" t="s">
        <v>28</v>
      </c>
      <c r="B16" s="9" t="s">
        <v>29</v>
      </c>
      <c r="C16" s="10">
        <v>12</v>
      </c>
      <c r="D16" s="3">
        <f>29690+2000</f>
        <v>31690</v>
      </c>
    </row>
    <row r="17" spans="1:4" ht="15">
      <c r="A17" s="8" t="s">
        <v>30</v>
      </c>
      <c r="B17" s="9" t="s">
        <v>31</v>
      </c>
      <c r="C17" s="10">
        <v>36</v>
      </c>
      <c r="D17" s="3">
        <f>31690+2000</f>
        <v>33690</v>
      </c>
    </row>
    <row r="18" spans="1:4" ht="15">
      <c r="A18" s="8" t="s">
        <v>32</v>
      </c>
      <c r="B18" s="9" t="s">
        <v>33</v>
      </c>
      <c r="C18" s="10">
        <v>36</v>
      </c>
      <c r="D18" s="3">
        <f>24690+2000</f>
        <v>26690</v>
      </c>
    </row>
    <row r="19" spans="1:4" ht="15">
      <c r="A19" s="8" t="s">
        <v>34</v>
      </c>
      <c r="B19" s="9" t="s">
        <v>35</v>
      </c>
      <c r="C19" s="10">
        <v>36</v>
      </c>
      <c r="D19" s="3">
        <f>50690+2000</f>
        <v>52690</v>
      </c>
    </row>
    <row r="20" spans="1:4" ht="15">
      <c r="A20" s="8" t="s">
        <v>36</v>
      </c>
      <c r="B20" s="9" t="s">
        <v>37</v>
      </c>
      <c r="C20" s="10">
        <v>36</v>
      </c>
      <c r="D20" s="3">
        <f>50690+2000</f>
        <v>52690</v>
      </c>
    </row>
    <row r="21" spans="1:4" ht="15">
      <c r="A21" s="8" t="s">
        <v>38</v>
      </c>
      <c r="B21" s="9" t="s">
        <v>39</v>
      </c>
      <c r="C21" s="10">
        <v>36</v>
      </c>
      <c r="D21" s="3">
        <f>29490+2000</f>
        <v>31490</v>
      </c>
    </row>
    <row r="22" spans="1:4" ht="15">
      <c r="A22" s="8" t="s">
        <v>40</v>
      </c>
      <c r="B22" s="9" t="s">
        <v>41</v>
      </c>
      <c r="C22" s="10">
        <v>36</v>
      </c>
      <c r="D22" s="3">
        <f>20690+2000</f>
        <v>22690</v>
      </c>
    </row>
    <row r="23" spans="1:4" ht="15">
      <c r="A23" s="8" t="s">
        <v>42</v>
      </c>
      <c r="B23" s="9" t="s">
        <v>43</v>
      </c>
      <c r="C23" s="10">
        <v>36</v>
      </c>
      <c r="D23" s="3">
        <f>31990+2000</f>
        <v>33990</v>
      </c>
    </row>
    <row r="24" spans="1:4" ht="15">
      <c r="A24" s="8" t="s">
        <v>44</v>
      </c>
      <c r="B24" s="9" t="s">
        <v>45</v>
      </c>
      <c r="C24" s="10">
        <v>36</v>
      </c>
      <c r="D24" s="3">
        <f>28690+2000</f>
        <v>30690</v>
      </c>
    </row>
    <row r="25" spans="1:4" ht="15">
      <c r="A25" s="8" t="s">
        <v>46</v>
      </c>
      <c r="B25" s="9" t="s">
        <v>47</v>
      </c>
      <c r="C25" s="10">
        <v>36</v>
      </c>
      <c r="D25" s="3">
        <f>31990+2000</f>
        <v>33990</v>
      </c>
    </row>
    <row r="26" spans="1:4" ht="15">
      <c r="A26" s="8" t="s">
        <v>48</v>
      </c>
      <c r="B26" s="9" t="s">
        <v>49</v>
      </c>
      <c r="C26" s="10">
        <v>36</v>
      </c>
      <c r="D26" s="3">
        <f>27770+2000</f>
        <v>29770</v>
      </c>
    </row>
    <row r="27" spans="1:4" ht="15">
      <c r="A27" s="8" t="s">
        <v>50</v>
      </c>
      <c r="B27" s="9" t="s">
        <v>51</v>
      </c>
      <c r="C27" s="10">
        <v>36</v>
      </c>
      <c r="D27" s="3">
        <f>29990+2000</f>
        <v>31990</v>
      </c>
    </row>
    <row r="28" spans="1:4" ht="15">
      <c r="A28" s="8" t="s">
        <v>52</v>
      </c>
      <c r="B28" s="9" t="s">
        <v>53</v>
      </c>
      <c r="C28" s="10">
        <v>36</v>
      </c>
      <c r="D28" s="3">
        <f>36690+2000</f>
        <v>38690</v>
      </c>
    </row>
    <row r="29" spans="1:4" ht="15">
      <c r="A29" s="8" t="s">
        <v>54</v>
      </c>
      <c r="B29" s="9" t="s">
        <v>55</v>
      </c>
      <c r="C29" s="10">
        <v>36</v>
      </c>
      <c r="D29" s="3">
        <f>33990+2000</f>
        <v>35990</v>
      </c>
    </row>
    <row r="30" spans="1:4" ht="15">
      <c r="A30" s="8" t="s">
        <v>56</v>
      </c>
      <c r="B30" s="9" t="s">
        <v>57</v>
      </c>
      <c r="C30" s="10">
        <v>36</v>
      </c>
      <c r="D30" s="3">
        <f>55990+2000</f>
        <v>57990</v>
      </c>
    </row>
    <row r="31" spans="1:4" ht="15">
      <c r="A31" s="8" t="s">
        <v>58</v>
      </c>
      <c r="B31" s="9" t="s">
        <v>59</v>
      </c>
      <c r="C31" s="10">
        <v>36</v>
      </c>
      <c r="D31" s="3">
        <f>41010+2000</f>
        <v>43010</v>
      </c>
    </row>
    <row r="32" spans="1:4" ht="15">
      <c r="A32" s="8" t="s">
        <v>60</v>
      </c>
      <c r="B32" s="9" t="s">
        <v>61</v>
      </c>
      <c r="C32" s="10">
        <v>36</v>
      </c>
      <c r="D32" s="3">
        <f>35690+2000</f>
        <v>37690</v>
      </c>
    </row>
    <row r="33" spans="1:4" ht="15">
      <c r="A33" s="8" t="s">
        <v>62</v>
      </c>
      <c r="B33" s="9" t="s">
        <v>63</v>
      </c>
      <c r="C33" s="10">
        <v>36</v>
      </c>
      <c r="D33" s="3">
        <f>39690+2000</f>
        <v>41690</v>
      </c>
    </row>
    <row r="34" spans="1:4" ht="15">
      <c r="A34" s="8" t="s">
        <v>64</v>
      </c>
      <c r="B34" s="9" t="s">
        <v>65</v>
      </c>
      <c r="C34" s="10">
        <v>36</v>
      </c>
      <c r="D34" s="3">
        <f>39260+2000</f>
        <v>41260</v>
      </c>
    </row>
    <row r="35" spans="1:4" ht="15">
      <c r="A35" s="8" t="s">
        <v>66</v>
      </c>
      <c r="B35" s="9" t="s">
        <v>67</v>
      </c>
      <c r="C35" s="10">
        <v>36</v>
      </c>
      <c r="D35" s="3">
        <f>65200+2000</f>
        <v>67200</v>
      </c>
    </row>
    <row r="36" spans="1:4" ht="15">
      <c r="A36" s="8" t="s">
        <v>68</v>
      </c>
      <c r="B36" s="9" t="s">
        <v>69</v>
      </c>
      <c r="C36" s="10">
        <v>36</v>
      </c>
      <c r="D36" s="3">
        <f>23990+2000</f>
        <v>25990</v>
      </c>
    </row>
    <row r="37" spans="1:4" ht="15">
      <c r="A37" s="8" t="s">
        <v>70</v>
      </c>
      <c r="B37" s="9" t="s">
        <v>71</v>
      </c>
      <c r="C37" s="10">
        <v>36</v>
      </c>
      <c r="D37" s="3">
        <f>32690+2000</f>
        <v>34690</v>
      </c>
    </row>
    <row r="38" spans="1:4" ht="15">
      <c r="A38" s="8" t="s">
        <v>72</v>
      </c>
      <c r="B38" s="9" t="s">
        <v>73</v>
      </c>
      <c r="C38" s="10">
        <v>12</v>
      </c>
      <c r="D38" s="3">
        <f>219490+2000</f>
        <v>221490</v>
      </c>
    </row>
    <row r="39" spans="1:4" ht="15">
      <c r="A39" s="8" t="s">
        <v>74</v>
      </c>
      <c r="B39" s="9" t="s">
        <v>75</v>
      </c>
      <c r="C39" s="10">
        <v>36</v>
      </c>
      <c r="D39" s="3">
        <f>31690+2000</f>
        <v>33690</v>
      </c>
    </row>
  </sheetData>
  <sheetProtection password="C6D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34.7109375" style="0" customWidth="1"/>
    <col min="2" max="2" width="97.7109375" style="0" customWidth="1"/>
  </cols>
  <sheetData>
    <row r="1" spans="1:4" ht="15">
      <c r="A1" s="1" t="s">
        <v>76</v>
      </c>
      <c r="B1" s="2" t="s">
        <v>345</v>
      </c>
      <c r="C1" s="2"/>
      <c r="D1" s="2"/>
    </row>
    <row r="2" spans="1:4" ht="15">
      <c r="A2" s="5" t="s">
        <v>77</v>
      </c>
      <c r="B2" s="6" t="s">
        <v>78</v>
      </c>
      <c r="C2" s="7">
        <v>12</v>
      </c>
      <c r="D2" s="3">
        <f>10230+2000</f>
        <v>12230</v>
      </c>
    </row>
    <row r="3" spans="1:4" ht="15">
      <c r="A3" s="5" t="s">
        <v>79</v>
      </c>
      <c r="B3" s="6" t="s">
        <v>80</v>
      </c>
      <c r="C3" s="7">
        <v>12</v>
      </c>
      <c r="D3" s="3">
        <f>7200+2000</f>
        <v>9200</v>
      </c>
    </row>
    <row r="4" spans="1:4" ht="15">
      <c r="A4" s="5" t="s">
        <v>81</v>
      </c>
      <c r="B4" s="6" t="s">
        <v>82</v>
      </c>
      <c r="C4" s="7">
        <v>0</v>
      </c>
      <c r="D4" s="3">
        <f>8960+2000</f>
        <v>10960</v>
      </c>
    </row>
    <row r="5" spans="1:4" ht="15">
      <c r="A5" s="5" t="s">
        <v>83</v>
      </c>
      <c r="B5" s="6" t="s">
        <v>84</v>
      </c>
      <c r="C5" s="7">
        <v>12</v>
      </c>
      <c r="D5" s="3">
        <f>5110+2000</f>
        <v>7110</v>
      </c>
    </row>
    <row r="6" spans="1:4" ht="15">
      <c r="A6" s="5" t="s">
        <v>85</v>
      </c>
      <c r="B6" s="6" t="s">
        <v>86</v>
      </c>
      <c r="C6" s="7">
        <v>12</v>
      </c>
      <c r="D6" s="3">
        <f>61810+2000</f>
        <v>63810</v>
      </c>
    </row>
    <row r="7" spans="1:4" ht="15">
      <c r="A7" s="5" t="s">
        <v>87</v>
      </c>
      <c r="B7" s="6" t="s">
        <v>88</v>
      </c>
      <c r="C7" s="7">
        <v>12</v>
      </c>
      <c r="D7" s="3">
        <f>37770+2000</f>
        <v>39770</v>
      </c>
    </row>
    <row r="8" spans="1:4" ht="15">
      <c r="A8" s="5" t="s">
        <v>89</v>
      </c>
      <c r="B8" s="6" t="s">
        <v>90</v>
      </c>
      <c r="C8" s="7">
        <v>12</v>
      </c>
      <c r="D8" s="3">
        <f>27770+2000</f>
        <v>29770</v>
      </c>
    </row>
    <row r="9" spans="1:4" ht="15">
      <c r="A9" s="5" t="s">
        <v>91</v>
      </c>
      <c r="B9" s="6" t="s">
        <v>92</v>
      </c>
      <c r="C9" s="7">
        <v>12</v>
      </c>
      <c r="D9" s="3">
        <f>29990+2000</f>
        <v>31990</v>
      </c>
    </row>
    <row r="10" spans="1:4" ht="15">
      <c r="A10" s="5" t="s">
        <v>93</v>
      </c>
      <c r="B10" s="6" t="s">
        <v>94</v>
      </c>
      <c r="C10" s="7">
        <v>12</v>
      </c>
      <c r="D10" s="3">
        <f>9990+2000</f>
        <v>11990</v>
      </c>
    </row>
    <row r="11" spans="1:4" ht="15">
      <c r="A11" s="5" t="s">
        <v>95</v>
      </c>
      <c r="B11" s="6" t="s">
        <v>96</v>
      </c>
      <c r="C11" s="7">
        <v>12</v>
      </c>
      <c r="D11" s="3">
        <f>18200+2000</f>
        <v>20200</v>
      </c>
    </row>
    <row r="12" spans="1:4" ht="15">
      <c r="A12" s="5" t="s">
        <v>97</v>
      </c>
      <c r="B12" s="6" t="s">
        <v>98</v>
      </c>
      <c r="C12" s="7">
        <v>12</v>
      </c>
      <c r="D12" s="3">
        <f>20990+2000</f>
        <v>22990</v>
      </c>
    </row>
    <row r="13" spans="1:4" ht="15">
      <c r="A13" s="5" t="s">
        <v>99</v>
      </c>
      <c r="B13" s="6" t="s">
        <v>100</v>
      </c>
      <c r="C13" s="7">
        <v>12</v>
      </c>
      <c r="D13" s="3">
        <f>36990+2000</f>
        <v>38990</v>
      </c>
    </row>
    <row r="14" spans="1:4" ht="15">
      <c r="A14" s="5" t="s">
        <v>101</v>
      </c>
      <c r="B14" s="6" t="s">
        <v>102</v>
      </c>
      <c r="C14" s="7">
        <v>12</v>
      </c>
      <c r="D14" s="3">
        <f>47770+2000</f>
        <v>49770</v>
      </c>
    </row>
    <row r="15" spans="1:4" ht="15">
      <c r="A15" s="5" t="s">
        <v>103</v>
      </c>
      <c r="B15" s="6" t="s">
        <v>104</v>
      </c>
      <c r="C15" s="7">
        <v>12</v>
      </c>
      <c r="D15" s="3">
        <f>35700+2000</f>
        <v>37700</v>
      </c>
    </row>
    <row r="16" spans="1:4" ht="15">
      <c r="A16" s="5" t="s">
        <v>105</v>
      </c>
      <c r="B16" s="6" t="s">
        <v>106</v>
      </c>
      <c r="C16" s="7">
        <v>12</v>
      </c>
      <c r="D16" s="3">
        <f>9990+2000</f>
        <v>11990</v>
      </c>
    </row>
    <row r="17" spans="1:4" ht="15">
      <c r="A17" s="5" t="s">
        <v>107</v>
      </c>
      <c r="B17" s="6" t="s">
        <v>108</v>
      </c>
      <c r="C17" s="7">
        <v>12</v>
      </c>
      <c r="D17" s="3">
        <f>11690+2000</f>
        <v>13690</v>
      </c>
    </row>
    <row r="18" spans="1:4" ht="15">
      <c r="A18" s="5" t="s">
        <v>109</v>
      </c>
      <c r="B18" s="6" t="s">
        <v>110</v>
      </c>
      <c r="C18" s="7">
        <v>12</v>
      </c>
      <c r="D18" s="3">
        <f>32750+2000</f>
        <v>34750</v>
      </c>
    </row>
    <row r="19" spans="1:4" ht="15">
      <c r="A19" s="5" t="s">
        <v>111</v>
      </c>
      <c r="B19" s="6" t="s">
        <v>112</v>
      </c>
      <c r="C19" s="7">
        <v>12</v>
      </c>
      <c r="D19" s="3">
        <f>35550+2000</f>
        <v>37550</v>
      </c>
    </row>
    <row r="20" spans="1:4" ht="15">
      <c r="A20" s="5" t="s">
        <v>113</v>
      </c>
      <c r="B20" s="6" t="s">
        <v>114</v>
      </c>
      <c r="C20" s="7">
        <v>12</v>
      </c>
      <c r="D20" s="3">
        <f>55500+2000</f>
        <v>57500</v>
      </c>
    </row>
    <row r="21" spans="1:4" ht="15">
      <c r="A21" s="5" t="s">
        <v>115</v>
      </c>
      <c r="B21" s="6" t="s">
        <v>116</v>
      </c>
      <c r="C21" s="7">
        <v>12</v>
      </c>
      <c r="D21" s="3">
        <f>61900+2000</f>
        <v>63900</v>
      </c>
    </row>
    <row r="22" spans="1:4" ht="15">
      <c r="A22" s="5" t="s">
        <v>117</v>
      </c>
      <c r="B22" s="6" t="s">
        <v>118</v>
      </c>
      <c r="C22" s="7">
        <v>12</v>
      </c>
      <c r="D22" s="3">
        <f>31110+2000</f>
        <v>33110</v>
      </c>
    </row>
    <row r="23" spans="1:4" ht="15">
      <c r="A23" s="5" t="s">
        <v>119</v>
      </c>
      <c r="B23" s="6" t="s">
        <v>120</v>
      </c>
      <c r="C23" s="7">
        <v>12</v>
      </c>
      <c r="D23" s="3">
        <f>28990+2000</f>
        <v>30990</v>
      </c>
    </row>
    <row r="24" spans="1:4" ht="15">
      <c r="A24" s="5" t="s">
        <v>121</v>
      </c>
      <c r="B24" s="6" t="s">
        <v>122</v>
      </c>
      <c r="C24" s="7">
        <v>12</v>
      </c>
      <c r="D24" s="3">
        <f>34600+2000</f>
        <v>36600</v>
      </c>
    </row>
    <row r="25" spans="1:4" ht="15">
      <c r="A25" s="5" t="s">
        <v>123</v>
      </c>
      <c r="B25" s="6" t="s">
        <v>124</v>
      </c>
      <c r="C25" s="7">
        <v>12</v>
      </c>
      <c r="D25" s="3">
        <f>10400+2000</f>
        <v>12400</v>
      </c>
    </row>
    <row r="26" spans="1:4" ht="15">
      <c r="A26" s="5" t="s">
        <v>125</v>
      </c>
      <c r="B26" s="6" t="s">
        <v>126</v>
      </c>
      <c r="C26" s="7">
        <v>12</v>
      </c>
      <c r="D26" s="3">
        <f>7990+2000</f>
        <v>9990</v>
      </c>
    </row>
    <row r="27" spans="1:4" ht="15">
      <c r="A27" s="5" t="s">
        <v>127</v>
      </c>
      <c r="B27" s="6" t="s">
        <v>128</v>
      </c>
      <c r="C27" s="7">
        <v>12</v>
      </c>
      <c r="D27" s="3">
        <f>14800+2000</f>
        <v>16800</v>
      </c>
    </row>
    <row r="28" spans="1:4" ht="15">
      <c r="A28" s="5" t="s">
        <v>129</v>
      </c>
      <c r="B28" s="6" t="s">
        <v>130</v>
      </c>
      <c r="C28" s="7">
        <v>36</v>
      </c>
      <c r="D28" s="3">
        <f>27990+2000</f>
        <v>29990</v>
      </c>
    </row>
    <row r="29" spans="1:4" ht="15">
      <c r="A29" s="5" t="s">
        <v>131</v>
      </c>
      <c r="B29" s="6" t="s">
        <v>132</v>
      </c>
      <c r="C29" s="7">
        <v>12</v>
      </c>
      <c r="D29" s="3">
        <f>73200+2000</f>
        <v>75200</v>
      </c>
    </row>
    <row r="30" spans="1:4" ht="15">
      <c r="A30" s="5" t="s">
        <v>133</v>
      </c>
      <c r="B30" s="6" t="s">
        <v>134</v>
      </c>
      <c r="C30" s="7">
        <v>12</v>
      </c>
      <c r="D30" s="3">
        <f>24440+2000</f>
        <v>26440</v>
      </c>
    </row>
    <row r="31" spans="1:4" ht="15">
      <c r="A31" s="5" t="s">
        <v>135</v>
      </c>
      <c r="B31" s="6" t="s">
        <v>136</v>
      </c>
      <c r="C31" s="7">
        <v>12</v>
      </c>
      <c r="D31" s="3">
        <f>35550+2000</f>
        <v>37550</v>
      </c>
    </row>
    <row r="32" spans="1:4" ht="15">
      <c r="A32" s="5" t="s">
        <v>137</v>
      </c>
      <c r="B32" s="6" t="s">
        <v>138</v>
      </c>
      <c r="C32" s="7">
        <v>12</v>
      </c>
      <c r="D32" s="3">
        <f>40800+2000</f>
        <v>42800</v>
      </c>
    </row>
    <row r="33" spans="1:4" ht="15">
      <c r="A33" s="5" t="s">
        <v>139</v>
      </c>
      <c r="B33" s="6" t="s">
        <v>140</v>
      </c>
      <c r="C33" s="7">
        <v>12</v>
      </c>
      <c r="D33" s="3">
        <f>45550+2000</f>
        <v>47550</v>
      </c>
    </row>
    <row r="34" spans="1:4" ht="15">
      <c r="A34" s="5" t="s">
        <v>141</v>
      </c>
      <c r="B34" s="6" t="s">
        <v>142</v>
      </c>
      <c r="C34" s="7">
        <v>0</v>
      </c>
      <c r="D34" s="3">
        <f>53700+2000</f>
        <v>55700</v>
      </c>
    </row>
    <row r="35" spans="1:4" ht="15">
      <c r="A35" s="5" t="s">
        <v>143</v>
      </c>
      <c r="B35" s="6" t="s">
        <v>144</v>
      </c>
      <c r="C35" s="7">
        <v>12</v>
      </c>
      <c r="D35" s="3">
        <f>29760+2000</f>
        <v>31760</v>
      </c>
    </row>
    <row r="36" spans="1:4" ht="15">
      <c r="A36" s="5" t="s">
        <v>145</v>
      </c>
      <c r="B36" s="6" t="s">
        <v>146</v>
      </c>
      <c r="C36" s="7">
        <v>12</v>
      </c>
      <c r="D36" s="3">
        <f>167200+2000</f>
        <v>169200</v>
      </c>
    </row>
    <row r="37" spans="1:4" ht="15">
      <c r="A37" s="5" t="s">
        <v>147</v>
      </c>
      <c r="B37" s="6" t="s">
        <v>148</v>
      </c>
      <c r="C37" s="7">
        <v>12</v>
      </c>
      <c r="D37" s="3">
        <f>41990+2000</f>
        <v>43990</v>
      </c>
    </row>
    <row r="38" spans="1:4" ht="15">
      <c r="A38" s="5" t="s">
        <v>149</v>
      </c>
      <c r="B38" s="6" t="s">
        <v>150</v>
      </c>
      <c r="C38" s="7">
        <v>12</v>
      </c>
      <c r="D38" s="3">
        <f>52480+2000</f>
        <v>54480</v>
      </c>
    </row>
    <row r="39" spans="1:4" ht="15">
      <c r="A39" s="5" t="s">
        <v>151</v>
      </c>
      <c r="B39" s="6" t="s">
        <v>152</v>
      </c>
      <c r="C39" s="7">
        <v>12</v>
      </c>
      <c r="D39" s="3">
        <f>16690+2000</f>
        <v>18690</v>
      </c>
    </row>
    <row r="40" spans="1:4" ht="15">
      <c r="A40" s="5" t="s">
        <v>153</v>
      </c>
      <c r="B40" s="6" t="s">
        <v>154</v>
      </c>
      <c r="C40" s="7">
        <v>12</v>
      </c>
      <c r="D40" s="3">
        <f>21690+2000</f>
        <v>23690</v>
      </c>
    </row>
    <row r="41" spans="1:4" ht="15">
      <c r="A41" s="5" t="s">
        <v>155</v>
      </c>
      <c r="B41" s="6" t="s">
        <v>156</v>
      </c>
      <c r="C41" s="7">
        <v>12</v>
      </c>
      <c r="D41" s="3">
        <f>28900+2000</f>
        <v>30900</v>
      </c>
    </row>
    <row r="42" spans="1:4" ht="15">
      <c r="A42" s="5" t="s">
        <v>157</v>
      </c>
      <c r="B42" s="6" t="s">
        <v>158</v>
      </c>
      <c r="C42" s="7">
        <v>12</v>
      </c>
      <c r="D42" s="3">
        <f>49850+2000</f>
        <v>51850</v>
      </c>
    </row>
    <row r="43" spans="1:4" ht="15">
      <c r="A43" s="5" t="s">
        <v>159</v>
      </c>
      <c r="B43" s="6" t="s">
        <v>160</v>
      </c>
      <c r="C43" s="7">
        <v>12</v>
      </c>
      <c r="D43" s="3">
        <f>47300+2000</f>
        <v>49300</v>
      </c>
    </row>
    <row r="44" spans="1:4" ht="15">
      <c r="A44" s="5" t="s">
        <v>161</v>
      </c>
      <c r="B44" s="6" t="s">
        <v>162</v>
      </c>
      <c r="C44" s="7">
        <v>12</v>
      </c>
      <c r="D44" s="3">
        <f>94460+2000</f>
        <v>96460</v>
      </c>
    </row>
    <row r="45" spans="1:4" ht="15">
      <c r="A45" s="5" t="s">
        <v>163</v>
      </c>
      <c r="B45" s="6" t="s">
        <v>164</v>
      </c>
      <c r="C45" s="7">
        <v>12</v>
      </c>
      <c r="D45" s="3">
        <f>34940+2000</f>
        <v>36940</v>
      </c>
    </row>
    <row r="46" spans="1:4" ht="15">
      <c r="A46" s="5" t="s">
        <v>165</v>
      </c>
      <c r="B46" s="6" t="s">
        <v>166</v>
      </c>
      <c r="C46" s="7">
        <v>12</v>
      </c>
      <c r="D46" s="3">
        <f>18500+2000</f>
        <v>20500</v>
      </c>
    </row>
    <row r="47" spans="1:4" ht="15">
      <c r="A47" s="5" t="s">
        <v>167</v>
      </c>
      <c r="B47" s="6" t="s">
        <v>168</v>
      </c>
      <c r="C47" s="7">
        <v>12</v>
      </c>
      <c r="D47" s="3">
        <f>38880+2000</f>
        <v>40880</v>
      </c>
    </row>
    <row r="48" spans="1:4" ht="15">
      <c r="A48" s="5" t="s">
        <v>169</v>
      </c>
      <c r="B48" s="6" t="s">
        <v>170</v>
      </c>
      <c r="C48" s="7">
        <v>12</v>
      </c>
      <c r="D48" s="3">
        <f>39990+2000</f>
        <v>41990</v>
      </c>
    </row>
    <row r="49" spans="1:4" ht="15">
      <c r="A49" s="5" t="s">
        <v>171</v>
      </c>
      <c r="B49" s="6" t="s">
        <v>172</v>
      </c>
      <c r="C49" s="7">
        <v>0</v>
      </c>
      <c r="D49" s="3">
        <f>41110+2000</f>
        <v>43110</v>
      </c>
    </row>
    <row r="50" spans="1:4" ht="15">
      <c r="A50" s="5" t="s">
        <v>173</v>
      </c>
      <c r="B50" s="6" t="s">
        <v>174</v>
      </c>
      <c r="C50" s="7">
        <v>12</v>
      </c>
      <c r="D50" s="3">
        <f>47770+2000</f>
        <v>49770</v>
      </c>
    </row>
    <row r="51" spans="1:4" ht="15">
      <c r="A51" s="5" t="s">
        <v>175</v>
      </c>
      <c r="B51" s="6" t="s">
        <v>176</v>
      </c>
      <c r="C51" s="7">
        <v>12</v>
      </c>
      <c r="D51" s="3">
        <f>15400+2000</f>
        <v>17400</v>
      </c>
    </row>
    <row r="52" spans="1:4" ht="15">
      <c r="A52" s="5" t="s">
        <v>177</v>
      </c>
      <c r="B52" s="6" t="s">
        <v>178</v>
      </c>
      <c r="C52" s="7">
        <v>12</v>
      </c>
      <c r="D52" s="3">
        <f>37770+2000</f>
        <v>39770</v>
      </c>
    </row>
    <row r="53" spans="1:4" ht="15">
      <c r="A53" s="5" t="s">
        <v>179</v>
      </c>
      <c r="B53" s="6" t="s">
        <v>180</v>
      </c>
      <c r="C53" s="7">
        <v>12</v>
      </c>
      <c r="D53" s="3">
        <f>47300+2000</f>
        <v>49300</v>
      </c>
    </row>
    <row r="54" spans="1:4" ht="15">
      <c r="A54" s="5" t="s">
        <v>181</v>
      </c>
      <c r="B54" s="6" t="s">
        <v>182</v>
      </c>
      <c r="C54" s="7">
        <v>12</v>
      </c>
      <c r="D54" s="3">
        <f>42220+2000</f>
        <v>44220</v>
      </c>
    </row>
    <row r="55" spans="1:4" ht="15">
      <c r="A55" s="5" t="s">
        <v>183</v>
      </c>
      <c r="B55" s="6" t="s">
        <v>184</v>
      </c>
      <c r="C55" s="7">
        <v>12</v>
      </c>
      <c r="D55" s="3">
        <f>37770+2000</f>
        <v>39770</v>
      </c>
    </row>
    <row r="56" spans="1:4" ht="15">
      <c r="A56" s="5" t="s">
        <v>185</v>
      </c>
      <c r="B56" s="6" t="s">
        <v>186</v>
      </c>
      <c r="C56" s="7">
        <v>12</v>
      </c>
      <c r="D56" s="3">
        <f>46000+2000</f>
        <v>48000</v>
      </c>
    </row>
    <row r="57" spans="1:4" ht="15">
      <c r="A57" s="5" t="s">
        <v>187</v>
      </c>
      <c r="B57" s="6" t="s">
        <v>188</v>
      </c>
      <c r="C57" s="7">
        <v>12</v>
      </c>
      <c r="D57" s="3">
        <f>37770+2000</f>
        <v>39770</v>
      </c>
    </row>
    <row r="58" spans="1:4" ht="15">
      <c r="A58" s="5" t="s">
        <v>189</v>
      </c>
      <c r="B58" s="6" t="s">
        <v>190</v>
      </c>
      <c r="C58" s="7">
        <v>12</v>
      </c>
      <c r="D58" s="3">
        <f>31900+2000</f>
        <v>33900</v>
      </c>
    </row>
    <row r="59" spans="1:4" ht="15">
      <c r="A59" s="5" t="s">
        <v>191</v>
      </c>
      <c r="B59" s="6" t="s">
        <v>192</v>
      </c>
      <c r="C59" s="7">
        <v>12</v>
      </c>
      <c r="D59" s="3">
        <f>43250+2000</f>
        <v>45250</v>
      </c>
    </row>
    <row r="60" spans="1:4" ht="15">
      <c r="A60" s="5" t="s">
        <v>193</v>
      </c>
      <c r="B60" s="6" t="s">
        <v>194</v>
      </c>
      <c r="C60" s="7">
        <v>12</v>
      </c>
      <c r="D60" s="3">
        <f>117120+2000</f>
        <v>119120</v>
      </c>
    </row>
    <row r="61" spans="1:4" ht="15">
      <c r="A61" s="5" t="s">
        <v>195</v>
      </c>
      <c r="B61" s="6" t="s">
        <v>196</v>
      </c>
      <c r="C61" s="7">
        <v>12</v>
      </c>
      <c r="D61" s="3">
        <f>17070+2000</f>
        <v>19070</v>
      </c>
    </row>
    <row r="62" spans="1:4" ht="15">
      <c r="A62" s="5" t="s">
        <v>197</v>
      </c>
      <c r="B62" s="6" t="s">
        <v>198</v>
      </c>
      <c r="C62" s="7">
        <v>12</v>
      </c>
      <c r="D62" s="3">
        <f>16660+2000</f>
        <v>18660</v>
      </c>
    </row>
    <row r="63" spans="1:4" ht="15">
      <c r="A63" s="5" t="s">
        <v>199</v>
      </c>
      <c r="B63" s="6" t="s">
        <v>200</v>
      </c>
      <c r="C63" s="7">
        <v>12</v>
      </c>
      <c r="D63" s="3">
        <f>79990+2000</f>
        <v>81990</v>
      </c>
    </row>
    <row r="64" spans="1:4" ht="15">
      <c r="A64" s="5" t="s">
        <v>201</v>
      </c>
      <c r="B64" s="6" t="s">
        <v>202</v>
      </c>
      <c r="C64" s="7">
        <v>12</v>
      </c>
      <c r="D64" s="3">
        <f>162500+2000</f>
        <v>164500</v>
      </c>
    </row>
    <row r="65" spans="1:4" ht="15">
      <c r="A65" s="5" t="s">
        <v>203</v>
      </c>
      <c r="B65" s="6" t="s">
        <v>204</v>
      </c>
      <c r="C65" s="7">
        <v>12</v>
      </c>
      <c r="D65" s="3">
        <f>311110+2000</f>
        <v>313110</v>
      </c>
    </row>
    <row r="66" spans="1:4" ht="15">
      <c r="A66" s="5" t="s">
        <v>205</v>
      </c>
      <c r="B66" s="6" t="s">
        <v>206</v>
      </c>
      <c r="C66" s="7">
        <v>12</v>
      </c>
      <c r="D66" s="3">
        <f>35680+2000</f>
        <v>37680</v>
      </c>
    </row>
    <row r="67" spans="1:4" ht="15">
      <c r="A67" s="5" t="s">
        <v>207</v>
      </c>
      <c r="B67" s="6" t="s">
        <v>208</v>
      </c>
      <c r="C67" s="7">
        <v>12</v>
      </c>
      <c r="D67" s="3">
        <f>69140+2000</f>
        <v>71140</v>
      </c>
    </row>
    <row r="68" spans="1:4" ht="15">
      <c r="A68" s="5" t="s">
        <v>209</v>
      </c>
      <c r="B68" s="6" t="s">
        <v>210</v>
      </c>
      <c r="C68" s="7">
        <v>12</v>
      </c>
      <c r="D68" s="3">
        <f>5400+2000</f>
        <v>7400</v>
      </c>
    </row>
    <row r="69" spans="1:4" ht="15">
      <c r="A69" s="5" t="s">
        <v>211</v>
      </c>
      <c r="B69" s="6" t="s">
        <v>212</v>
      </c>
      <c r="C69" s="7">
        <v>12</v>
      </c>
      <c r="D69" s="3">
        <f>4270+2000</f>
        <v>6270</v>
      </c>
    </row>
    <row r="70" spans="1:4" ht="15">
      <c r="A70" s="5" t="s">
        <v>213</v>
      </c>
      <c r="B70" s="6" t="s">
        <v>214</v>
      </c>
      <c r="C70" s="7">
        <v>12</v>
      </c>
      <c r="D70" s="3">
        <f>9240+2000</f>
        <v>11240</v>
      </c>
    </row>
    <row r="71" spans="1:4" ht="15">
      <c r="A71" s="5" t="s">
        <v>215</v>
      </c>
      <c r="B71" s="6" t="s">
        <v>216</v>
      </c>
      <c r="C71" s="7">
        <v>12</v>
      </c>
      <c r="D71" s="3">
        <f>19600+2000</f>
        <v>21600</v>
      </c>
    </row>
    <row r="72" spans="1:4" ht="15">
      <c r="A72" s="5" t="s">
        <v>217</v>
      </c>
      <c r="B72" s="6" t="s">
        <v>218</v>
      </c>
      <c r="C72" s="7">
        <v>12</v>
      </c>
      <c r="D72" s="3">
        <f>28500+2000</f>
        <v>30500</v>
      </c>
    </row>
    <row r="73" spans="1:4" ht="15">
      <c r="A73" s="5" t="s">
        <v>219</v>
      </c>
      <c r="B73" s="6" t="s">
        <v>220</v>
      </c>
      <c r="C73" s="7">
        <v>12</v>
      </c>
      <c r="D73" s="3">
        <f>71900+2000</f>
        <v>73900</v>
      </c>
    </row>
    <row r="74" spans="1:4" ht="15">
      <c r="A74" s="5" t="s">
        <v>221</v>
      </c>
      <c r="B74" s="6" t="s">
        <v>222</v>
      </c>
      <c r="C74" s="7">
        <v>12</v>
      </c>
      <c r="D74" s="3">
        <f>6500+2000</f>
        <v>8500</v>
      </c>
    </row>
    <row r="75" spans="1:4" ht="15">
      <c r="A75" s="5" t="s">
        <v>223</v>
      </c>
      <c r="B75" s="6" t="s">
        <v>224</v>
      </c>
      <c r="C75" s="7">
        <v>12</v>
      </c>
      <c r="D75" s="3">
        <f>7990+2000</f>
        <v>9990</v>
      </c>
    </row>
    <row r="76" spans="1:4" ht="15">
      <c r="A76" s="5" t="s">
        <v>225</v>
      </c>
      <c r="B76" s="6" t="s">
        <v>226</v>
      </c>
      <c r="C76" s="7">
        <v>12</v>
      </c>
      <c r="D76" s="3">
        <f>10500+2000</f>
        <v>12500</v>
      </c>
    </row>
    <row r="77" spans="1:5" ht="15">
      <c r="A77" s="5" t="s">
        <v>227</v>
      </c>
      <c r="B77" s="6" t="s">
        <v>228</v>
      </c>
      <c r="C77" s="7">
        <v>12</v>
      </c>
      <c r="D77" s="3">
        <f>14600+2000</f>
        <v>16600</v>
      </c>
      <c r="E77" s="4"/>
    </row>
    <row r="78" spans="1:4" ht="15">
      <c r="A78" s="5" t="s">
        <v>229</v>
      </c>
      <c r="B78" s="6" t="s">
        <v>230</v>
      </c>
      <c r="C78" s="7">
        <v>0</v>
      </c>
      <c r="D78" s="3">
        <f>21550+2000</f>
        <v>23550</v>
      </c>
    </row>
    <row r="79" spans="1:4" ht="15">
      <c r="A79" s="5" t="s">
        <v>231</v>
      </c>
      <c r="B79" s="6" t="s">
        <v>232</v>
      </c>
      <c r="C79" s="7">
        <v>12</v>
      </c>
      <c r="D79" s="3">
        <f>7670+2000</f>
        <v>9670</v>
      </c>
    </row>
    <row r="80" spans="1:4" ht="15">
      <c r="A80" s="5" t="s">
        <v>233</v>
      </c>
      <c r="B80" s="6" t="s">
        <v>234</v>
      </c>
      <c r="C80" s="7">
        <v>0</v>
      </c>
      <c r="D80" s="3">
        <f>49650+2000</f>
        <v>51650</v>
      </c>
    </row>
    <row r="81" spans="1:4" ht="15">
      <c r="A81" s="5" t="s">
        <v>235</v>
      </c>
      <c r="B81" s="6" t="s">
        <v>236</v>
      </c>
      <c r="C81" s="7">
        <v>12</v>
      </c>
      <c r="D81" s="3">
        <f>11370+2000</f>
        <v>13370</v>
      </c>
    </row>
    <row r="82" spans="1:4" ht="15">
      <c r="A82" s="5" t="s">
        <v>237</v>
      </c>
      <c r="B82" s="6" t="s">
        <v>238</v>
      </c>
      <c r="C82" s="7">
        <v>12</v>
      </c>
      <c r="D82" s="3">
        <f>20800+2000</f>
        <v>22800</v>
      </c>
    </row>
    <row r="83" spans="1:4" ht="15">
      <c r="A83" s="5" t="s">
        <v>239</v>
      </c>
      <c r="B83" s="6" t="s">
        <v>240</v>
      </c>
      <c r="C83" s="7">
        <v>12</v>
      </c>
      <c r="D83" s="3">
        <f>14400+2000</f>
        <v>16400</v>
      </c>
    </row>
    <row r="84" spans="1:4" ht="15">
      <c r="A84" s="5" t="s">
        <v>241</v>
      </c>
      <c r="B84" s="6" t="s">
        <v>242</v>
      </c>
      <c r="C84" s="7">
        <v>12</v>
      </c>
      <c r="D84" s="3">
        <f>12550+2000</f>
        <v>14550</v>
      </c>
    </row>
    <row r="85" spans="1:4" ht="15">
      <c r="A85" s="5" t="s">
        <v>243</v>
      </c>
      <c r="B85" s="6" t="s">
        <v>244</v>
      </c>
      <c r="C85" s="7">
        <v>12</v>
      </c>
      <c r="D85" s="3">
        <f>17120+2000</f>
        <v>19120</v>
      </c>
    </row>
    <row r="86" spans="1:4" ht="15">
      <c r="A86" s="5" t="s">
        <v>245</v>
      </c>
      <c r="B86" s="6" t="s">
        <v>246</v>
      </c>
      <c r="C86" s="7">
        <v>12</v>
      </c>
      <c r="D86" s="3">
        <f>18200+2000</f>
        <v>20200</v>
      </c>
    </row>
    <row r="87" spans="1:4" ht="15">
      <c r="A87" s="5" t="s">
        <v>247</v>
      </c>
      <c r="B87" s="6" t="s">
        <v>248</v>
      </c>
      <c r="C87" s="7">
        <v>12</v>
      </c>
      <c r="D87" s="3">
        <f>24300+2000</f>
        <v>26300</v>
      </c>
    </row>
    <row r="88" spans="1:4" ht="15">
      <c r="A88" s="5" t="s">
        <v>249</v>
      </c>
      <c r="B88" s="6" t="s">
        <v>250</v>
      </c>
      <c r="C88" s="7">
        <v>12</v>
      </c>
      <c r="D88" s="3">
        <f>28350+2000</f>
        <v>30350</v>
      </c>
    </row>
    <row r="89" spans="1:4" ht="15">
      <c r="A89" s="5" t="s">
        <v>251</v>
      </c>
      <c r="B89" s="6" t="s">
        <v>252</v>
      </c>
      <c r="C89" s="7">
        <v>12</v>
      </c>
      <c r="D89" s="3">
        <f>31700+2000</f>
        <v>33700</v>
      </c>
    </row>
    <row r="90" spans="1:4" ht="15">
      <c r="A90" s="5" t="s">
        <v>253</v>
      </c>
      <c r="B90" s="6" t="s">
        <v>254</v>
      </c>
      <c r="C90" s="7">
        <v>12</v>
      </c>
      <c r="D90" s="3">
        <f>31990+2000</f>
        <v>33990</v>
      </c>
    </row>
    <row r="91" spans="1:4" ht="15">
      <c r="A91" s="5" t="s">
        <v>255</v>
      </c>
      <c r="B91" s="6" t="s">
        <v>256</v>
      </c>
      <c r="C91" s="7">
        <v>12</v>
      </c>
      <c r="D91" s="3">
        <f>42990+2000</f>
        <v>44990</v>
      </c>
    </row>
    <row r="92" spans="1:4" ht="15">
      <c r="A92" s="5" t="s">
        <v>257</v>
      </c>
      <c r="B92" s="6" t="s">
        <v>258</v>
      </c>
      <c r="C92" s="7">
        <v>36</v>
      </c>
      <c r="D92" s="3">
        <f>55990+2000</f>
        <v>57990</v>
      </c>
    </row>
    <row r="93" spans="1:4" ht="15">
      <c r="A93" s="5" t="s">
        <v>259</v>
      </c>
      <c r="B93" s="6" t="s">
        <v>260</v>
      </c>
      <c r="C93" s="7">
        <v>36</v>
      </c>
      <c r="D93" s="3">
        <f>181990+2000</f>
        <v>183990</v>
      </c>
    </row>
    <row r="94" spans="1:4" ht="15">
      <c r="A94" s="5" t="s">
        <v>261</v>
      </c>
      <c r="B94" s="6" t="s">
        <v>262</v>
      </c>
      <c r="C94" s="7">
        <v>36</v>
      </c>
      <c r="D94" s="3">
        <f>222000+2000</f>
        <v>224000</v>
      </c>
    </row>
    <row r="95" spans="1:4" ht="15">
      <c r="A95" s="5" t="s">
        <v>263</v>
      </c>
      <c r="B95" s="6" t="s">
        <v>264</v>
      </c>
      <c r="C95" s="7">
        <v>36</v>
      </c>
      <c r="D95" s="3">
        <f>49990+2000</f>
        <v>51990</v>
      </c>
    </row>
    <row r="96" spans="1:4" ht="15">
      <c r="A96" s="5" t="s">
        <v>265</v>
      </c>
      <c r="B96" s="6" t="s">
        <v>266</v>
      </c>
      <c r="C96" s="7">
        <v>12</v>
      </c>
      <c r="D96" s="3">
        <f>21990+2000</f>
        <v>23990</v>
      </c>
    </row>
    <row r="97" spans="1:4" ht="15">
      <c r="A97" s="5" t="s">
        <v>267</v>
      </c>
      <c r="B97" s="6" t="s">
        <v>268</v>
      </c>
      <c r="C97" s="7">
        <v>12</v>
      </c>
      <c r="D97" s="3"/>
    </row>
    <row r="98" spans="1:4" ht="15">
      <c r="A98" s="5" t="s">
        <v>269</v>
      </c>
      <c r="B98" s="6" t="s">
        <v>270</v>
      </c>
      <c r="C98" s="7">
        <v>12</v>
      </c>
      <c r="D98" s="3"/>
    </row>
  </sheetData>
  <sheetProtection password="C6D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B1">
      <selection activeCell="B6" sqref="B6"/>
    </sheetView>
  </sheetViews>
  <sheetFormatPr defaultColWidth="9.140625" defaultRowHeight="15"/>
  <cols>
    <col min="1" max="1" width="28.7109375" style="0" customWidth="1"/>
    <col min="2" max="2" width="89.00390625" style="0" customWidth="1"/>
  </cols>
  <sheetData>
    <row r="1" spans="1:4" ht="15">
      <c r="A1" s="1" t="s">
        <v>271</v>
      </c>
      <c r="B1" s="2" t="s">
        <v>345</v>
      </c>
      <c r="C1" s="2"/>
      <c r="D1" s="2"/>
    </row>
    <row r="2" spans="1:4" ht="15">
      <c r="A2" s="11" t="s">
        <v>272</v>
      </c>
      <c r="B2" s="12" t="s">
        <v>273</v>
      </c>
      <c r="C2" s="13">
        <v>12</v>
      </c>
      <c r="D2" s="3">
        <f>13790+2000</f>
        <v>15790</v>
      </c>
    </row>
    <row r="3" spans="1:4" ht="15">
      <c r="A3" s="11" t="s">
        <v>274</v>
      </c>
      <c r="B3" s="12" t="s">
        <v>275</v>
      </c>
      <c r="C3" s="13">
        <v>12</v>
      </c>
      <c r="D3" s="3">
        <f>13200+2000</f>
        <v>15200</v>
      </c>
    </row>
    <row r="4" spans="1:4" ht="15">
      <c r="A4" s="11" t="s">
        <v>276</v>
      </c>
      <c r="B4" s="12" t="s">
        <v>277</v>
      </c>
      <c r="C4" s="13">
        <v>12</v>
      </c>
      <c r="D4" s="3">
        <f>17500+2000</f>
        <v>19500</v>
      </c>
    </row>
    <row r="5" spans="1:4" ht="15">
      <c r="A5" s="11" t="s">
        <v>278</v>
      </c>
      <c r="B5" s="12" t="s">
        <v>279</v>
      </c>
      <c r="C5" s="13">
        <v>12</v>
      </c>
      <c r="D5" s="3">
        <f>22500+2000</f>
        <v>24500</v>
      </c>
    </row>
    <row r="6" spans="1:4" ht="15">
      <c r="A6" s="11" t="s">
        <v>280</v>
      </c>
      <c r="B6" s="12" t="s">
        <v>281</v>
      </c>
      <c r="C6" s="13">
        <v>12</v>
      </c>
      <c r="D6" s="3">
        <f>77700+2000</f>
        <v>79700</v>
      </c>
    </row>
    <row r="7" spans="1:4" ht="15">
      <c r="A7" s="11" t="s">
        <v>282</v>
      </c>
      <c r="B7" s="12" t="s">
        <v>283</v>
      </c>
      <c r="C7" s="13">
        <v>12</v>
      </c>
      <c r="D7" s="3">
        <f>109000+2000</f>
        <v>111000</v>
      </c>
    </row>
    <row r="8" spans="1:4" ht="15">
      <c r="A8" s="11" t="s">
        <v>284</v>
      </c>
      <c r="B8" s="12" t="s">
        <v>285</v>
      </c>
      <c r="C8" s="13">
        <v>12</v>
      </c>
      <c r="D8" s="3">
        <f>137770+2000</f>
        <v>139770</v>
      </c>
    </row>
    <row r="9" spans="1:4" ht="15">
      <c r="A9" s="11" t="s">
        <v>286</v>
      </c>
      <c r="B9" s="12" t="s">
        <v>287</v>
      </c>
      <c r="C9" s="13">
        <v>12</v>
      </c>
      <c r="D9" s="3">
        <f>11600+2000</f>
        <v>13600</v>
      </c>
    </row>
    <row r="10" spans="1:4" ht="15">
      <c r="A10" s="11" t="s">
        <v>288</v>
      </c>
      <c r="B10" s="12" t="s">
        <v>289</v>
      </c>
      <c r="C10" s="13">
        <v>12</v>
      </c>
      <c r="D10" s="3">
        <f>12800+2000</f>
        <v>14800</v>
      </c>
    </row>
    <row r="11" spans="1:4" ht="15">
      <c r="A11" s="11" t="s">
        <v>290</v>
      </c>
      <c r="B11" s="12" t="s">
        <v>291</v>
      </c>
      <c r="C11" s="13">
        <v>12</v>
      </c>
      <c r="D11" s="3">
        <f>14650+2000</f>
        <v>16650</v>
      </c>
    </row>
    <row r="12" spans="1:4" ht="15">
      <c r="A12" s="11" t="s">
        <v>292</v>
      </c>
      <c r="B12" s="12" t="s">
        <v>293</v>
      </c>
      <c r="C12" s="13">
        <v>12</v>
      </c>
      <c r="D12" s="3">
        <f>44240+2000</f>
        <v>46240</v>
      </c>
    </row>
    <row r="13" spans="1:4" ht="15">
      <c r="A13" s="11" t="s">
        <v>294</v>
      </c>
      <c r="B13" s="12" t="s">
        <v>295</v>
      </c>
      <c r="C13" s="13">
        <v>12</v>
      </c>
      <c r="D13" s="3">
        <f>24800+2000</f>
        <v>26800</v>
      </c>
    </row>
    <row r="14" spans="1:4" ht="15">
      <c r="A14" s="11" t="s">
        <v>296</v>
      </c>
      <c r="B14" s="12" t="s">
        <v>297</v>
      </c>
      <c r="C14" s="13">
        <v>12</v>
      </c>
      <c r="D14" s="3">
        <f>69100+2000</f>
        <v>71100</v>
      </c>
    </row>
    <row r="15" spans="1:4" ht="15">
      <c r="A15" s="11" t="s">
        <v>298</v>
      </c>
      <c r="B15" s="12" t="s">
        <v>299</v>
      </c>
      <c r="C15" s="13">
        <v>12</v>
      </c>
      <c r="D15" s="3">
        <f>32220+2000</f>
        <v>34220</v>
      </c>
    </row>
    <row r="16" spans="1:4" ht="15">
      <c r="A16" s="11" t="s">
        <v>300</v>
      </c>
      <c r="B16" s="12" t="s">
        <v>301</v>
      </c>
      <c r="C16" s="13">
        <v>12</v>
      </c>
      <c r="D16" s="3">
        <f>43400+2000</f>
        <v>45400</v>
      </c>
    </row>
    <row r="17" spans="1:4" ht="15">
      <c r="A17" s="11" t="s">
        <v>302</v>
      </c>
      <c r="B17" s="12" t="s">
        <v>303</v>
      </c>
      <c r="C17" s="13">
        <v>12</v>
      </c>
      <c r="D17" s="3">
        <f>37770+2000</f>
        <v>39770</v>
      </c>
    </row>
    <row r="18" spans="1:4" ht="15">
      <c r="A18" s="11" t="s">
        <v>304</v>
      </c>
      <c r="B18" s="12" t="s">
        <v>305</v>
      </c>
      <c r="C18" s="13">
        <v>12</v>
      </c>
      <c r="D18" s="3">
        <f>8800+2000</f>
        <v>10800</v>
      </c>
    </row>
    <row r="19" spans="1:4" ht="15">
      <c r="A19" s="11" t="s">
        <v>306</v>
      </c>
      <c r="B19" s="12" t="s">
        <v>307</v>
      </c>
      <c r="C19" s="13">
        <v>12</v>
      </c>
      <c r="D19" s="3">
        <f>14000+2000</f>
        <v>16000</v>
      </c>
    </row>
    <row r="20" spans="1:4" ht="15">
      <c r="A20" s="11" t="s">
        <v>308</v>
      </c>
      <c r="B20" s="12" t="s">
        <v>309</v>
      </c>
      <c r="C20" s="13">
        <v>12</v>
      </c>
      <c r="D20" s="3">
        <f>17000+2000</f>
        <v>19000</v>
      </c>
    </row>
    <row r="21" spans="1:4" ht="15">
      <c r="A21" s="11" t="s">
        <v>310</v>
      </c>
      <c r="B21" s="12" t="s">
        <v>311</v>
      </c>
      <c r="C21" s="13">
        <v>12</v>
      </c>
      <c r="D21" s="3">
        <f>25200+2000</f>
        <v>27200</v>
      </c>
    </row>
    <row r="22" spans="1:4" ht="15">
      <c r="A22" s="11" t="s">
        <v>312</v>
      </c>
      <c r="B22" s="12" t="s">
        <v>313</v>
      </c>
      <c r="C22" s="13">
        <v>12</v>
      </c>
      <c r="D22" s="3">
        <f>33290+2000</f>
        <v>35290</v>
      </c>
    </row>
    <row r="23" spans="1:4" ht="15">
      <c r="A23" s="11" t="s">
        <v>314</v>
      </c>
      <c r="B23" s="12" t="s">
        <v>315</v>
      </c>
      <c r="C23" s="13">
        <v>12</v>
      </c>
      <c r="D23" s="3">
        <f>1920+2000</f>
        <v>3920</v>
      </c>
    </row>
    <row r="24" spans="1:4" ht="15">
      <c r="A24" s="11" t="s">
        <v>316</v>
      </c>
      <c r="B24" s="12" t="s">
        <v>317</v>
      </c>
      <c r="C24" s="13">
        <v>12</v>
      </c>
      <c r="D24" s="3">
        <f>17000+2000</f>
        <v>19000</v>
      </c>
    </row>
  </sheetData>
  <sheetProtection password="C6D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B1">
      <selection activeCell="D6" sqref="D6"/>
    </sheetView>
  </sheetViews>
  <sheetFormatPr defaultColWidth="9.140625" defaultRowHeight="15"/>
  <cols>
    <col min="1" max="1" width="33.421875" style="0" customWidth="1"/>
    <col min="2" max="2" width="100.28125" style="0" customWidth="1"/>
  </cols>
  <sheetData>
    <row r="1" spans="1:4" ht="15">
      <c r="A1" s="1" t="s">
        <v>318</v>
      </c>
      <c r="B1" s="2" t="s">
        <v>345</v>
      </c>
      <c r="C1" s="2"/>
      <c r="D1" s="2"/>
    </row>
    <row r="2" spans="1:4" ht="15">
      <c r="A2" s="11" t="s">
        <v>319</v>
      </c>
      <c r="B2" s="12" t="s">
        <v>320</v>
      </c>
      <c r="C2" s="13">
        <v>12</v>
      </c>
      <c r="D2" s="3">
        <f>10400+2000</f>
        <v>12400</v>
      </c>
    </row>
    <row r="3" spans="1:4" ht="15">
      <c r="A3" s="11" t="s">
        <v>321</v>
      </c>
      <c r="B3" s="12" t="s">
        <v>322</v>
      </c>
      <c r="C3" s="13">
        <v>12</v>
      </c>
      <c r="D3" s="3">
        <f>12400+2000</f>
        <v>14400</v>
      </c>
    </row>
    <row r="4" spans="1:4" ht="15">
      <c r="A4" s="11" t="s">
        <v>323</v>
      </c>
      <c r="B4" s="12" t="s">
        <v>324</v>
      </c>
      <c r="C4" s="13">
        <v>24</v>
      </c>
      <c r="D4" s="3">
        <f>14360+2000</f>
        <v>16360</v>
      </c>
    </row>
    <row r="5" spans="1:4" ht="15">
      <c r="A5" s="11" t="s">
        <v>325</v>
      </c>
      <c r="B5" s="12" t="s">
        <v>326</v>
      </c>
      <c r="C5" s="13">
        <v>12</v>
      </c>
      <c r="D5" s="3">
        <f>3500+2000</f>
        <v>5500</v>
      </c>
    </row>
    <row r="6" spans="1:4" ht="15">
      <c r="A6" s="11" t="s">
        <v>327</v>
      </c>
      <c r="B6" s="12" t="s">
        <v>328</v>
      </c>
      <c r="C6" s="13">
        <v>24</v>
      </c>
      <c r="D6" s="3">
        <f>10560+2000</f>
        <v>12560</v>
      </c>
    </row>
    <row r="7" spans="1:4" ht="15">
      <c r="A7" s="11" t="s">
        <v>329</v>
      </c>
      <c r="B7" s="12" t="s">
        <v>330</v>
      </c>
      <c r="C7" s="13">
        <v>12</v>
      </c>
      <c r="D7" s="3">
        <f>5920+2000</f>
        <v>7920</v>
      </c>
    </row>
    <row r="8" spans="1:4" ht="15">
      <c r="A8" s="11" t="s">
        <v>331</v>
      </c>
      <c r="B8" s="12" t="s">
        <v>332</v>
      </c>
      <c r="C8" s="13">
        <v>12</v>
      </c>
      <c r="D8" s="3">
        <f>7410+2000</f>
        <v>9410</v>
      </c>
    </row>
    <row r="9" spans="1:4" ht="15">
      <c r="A9" s="11" t="s">
        <v>333</v>
      </c>
      <c r="B9" s="12" t="s">
        <v>334</v>
      </c>
      <c r="C9" s="13">
        <v>12</v>
      </c>
      <c r="D9" s="3">
        <f>8350+2000</f>
        <v>10350</v>
      </c>
    </row>
    <row r="10" spans="1:4" ht="15">
      <c r="A10" s="11" t="s">
        <v>335</v>
      </c>
      <c r="B10" s="12" t="s">
        <v>336</v>
      </c>
      <c r="C10" s="13">
        <v>12</v>
      </c>
      <c r="D10" s="3">
        <f>5730+2000</f>
        <v>7730</v>
      </c>
    </row>
    <row r="11" spans="1:4" ht="15">
      <c r="A11" s="11" t="s">
        <v>337</v>
      </c>
      <c r="B11" s="12" t="s">
        <v>338</v>
      </c>
      <c r="C11" s="13">
        <v>12</v>
      </c>
      <c r="D11" s="3">
        <f>640+500</f>
        <v>1140</v>
      </c>
    </row>
    <row r="12" spans="1:4" ht="15">
      <c r="A12" s="11" t="s">
        <v>339</v>
      </c>
      <c r="B12" s="12" t="s">
        <v>340</v>
      </c>
      <c r="C12" s="13">
        <v>36</v>
      </c>
      <c r="D12" s="3">
        <f>12670+2000</f>
        <v>14670</v>
      </c>
    </row>
    <row r="13" spans="1:4" ht="15">
      <c r="A13" s="11" t="s">
        <v>341</v>
      </c>
      <c r="B13" s="12" t="s">
        <v>342</v>
      </c>
      <c r="C13" s="13">
        <v>12</v>
      </c>
      <c r="D13" s="3">
        <f>640+500</f>
        <v>1140</v>
      </c>
    </row>
    <row r="14" spans="1:4" ht="15">
      <c r="A14" s="11" t="s">
        <v>343</v>
      </c>
      <c r="B14" s="12" t="s">
        <v>344</v>
      </c>
      <c r="C14" s="13">
        <v>12</v>
      </c>
      <c r="D14" s="3">
        <f>9900+2000</f>
        <v>11900</v>
      </c>
    </row>
  </sheetData>
  <sheetProtection password="C6D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2009-04-11T19:41:07Z</dcterms:created>
  <dcterms:modified xsi:type="dcterms:W3CDTF">2009-04-12T08:15:29Z</dcterms:modified>
  <cp:category/>
  <cp:version/>
  <cp:contentType/>
  <cp:contentStatus/>
</cp:coreProperties>
</file>